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Key 1" sheetId="2" r:id="rId5"/>
    <sheet state="visible" name="Key 2" sheetId="3" r:id="rId6"/>
    <sheet state="visible" name="Analytics" sheetId="4" r:id="rId7"/>
    <sheet state="visible" name="Graphs" sheetId="5" r:id="rId8"/>
    <sheet state="visible" name="Approach" sheetId="6" r:id="rId9"/>
  </sheets>
  <definedNames/>
  <calcPr/>
  <extLst>
    <ext uri="GoogleSheetsCustomDataVersion2">
      <go:sheetsCustomData xmlns:go="http://customooxmlschemas.google.com/" r:id="rId10" roundtripDataChecksum="21I2YDZX9jPoOaIRo1j31F+jMomGUnAhJT9CJB7PpbA="/>
    </ext>
  </extLst>
</workbook>
</file>

<file path=xl/sharedStrings.xml><?xml version="1.0" encoding="utf-8"?>
<sst xmlns="http://schemas.openxmlformats.org/spreadsheetml/2006/main" count="3364" uniqueCount="155">
  <si>
    <t>D</t>
  </si>
  <si>
    <t>I</t>
  </si>
  <si>
    <t>S</t>
  </si>
  <si>
    <t>C</t>
  </si>
  <si>
    <t>No</t>
  </si>
  <si>
    <t>Questions</t>
  </si>
  <si>
    <t>MD</t>
  </si>
  <si>
    <t>MI</t>
  </si>
  <si>
    <t>MS</t>
  </si>
  <si>
    <t>MC</t>
  </si>
  <si>
    <t>LD</t>
  </si>
  <si>
    <t>LI</t>
  </si>
  <si>
    <t>LS</t>
  </si>
  <si>
    <t>LC</t>
  </si>
  <si>
    <t>DD</t>
  </si>
  <si>
    <t>DI</t>
  </si>
  <si>
    <t>DS</t>
  </si>
  <si>
    <t>DC</t>
  </si>
  <si>
    <t>R1(D)</t>
  </si>
  <si>
    <t>R2(D)</t>
  </si>
  <si>
    <t>R3(D)</t>
  </si>
  <si>
    <t>R4(D)</t>
  </si>
  <si>
    <t>R1(M)</t>
  </si>
  <si>
    <t>R2(M)</t>
  </si>
  <si>
    <t>R3(M)</t>
  </si>
  <si>
    <t>R4(M)</t>
  </si>
  <si>
    <t>R1(L)</t>
  </si>
  <si>
    <t>R2(L)</t>
  </si>
  <si>
    <t>R3(L)</t>
  </si>
  <si>
    <t>R4(L)</t>
  </si>
  <si>
    <t>a(D)</t>
  </si>
  <si>
    <t>b(D)</t>
  </si>
  <si>
    <t>c(D)</t>
  </si>
  <si>
    <t>X(D)</t>
  </si>
  <si>
    <t>A1(D)</t>
  </si>
  <si>
    <t>B1(D)</t>
  </si>
  <si>
    <t>C1(D)</t>
  </si>
  <si>
    <t>a(M)</t>
  </si>
  <si>
    <t>b(M)</t>
  </si>
  <si>
    <t>c(M)</t>
  </si>
  <si>
    <t>X(M)</t>
  </si>
  <si>
    <t>A1(M)</t>
  </si>
  <si>
    <t>B1(M)</t>
  </si>
  <si>
    <t>C1(M)</t>
  </si>
  <si>
    <t>a(L)</t>
  </si>
  <si>
    <t>b(L)</t>
  </si>
  <si>
    <t>c(L)</t>
  </si>
  <si>
    <t>X(L)</t>
  </si>
  <si>
    <t>A1(L)</t>
  </si>
  <si>
    <t>B1(L)</t>
  </si>
  <si>
    <t>C1(L)</t>
  </si>
  <si>
    <t>D Var</t>
  </si>
  <si>
    <t>M Var</t>
  </si>
  <si>
    <t>L Var</t>
  </si>
  <si>
    <t>DGr</t>
  </si>
  <si>
    <t>MGr</t>
  </si>
  <si>
    <t>LGr</t>
  </si>
  <si>
    <t>PRED D</t>
  </si>
  <si>
    <t>PRED M</t>
  </si>
  <si>
    <t>PRED L</t>
  </si>
  <si>
    <t>SEQ(D)</t>
  </si>
  <si>
    <t>SEQ(M)</t>
  </si>
  <si>
    <t>SEQ(L)</t>
  </si>
  <si>
    <t>PRED D (PER)</t>
  </si>
  <si>
    <t>PRED M (PER)</t>
  </si>
  <si>
    <t>PRED L (PER)</t>
  </si>
  <si>
    <t>SRC(P)</t>
  </si>
  <si>
    <t>SRC(S)</t>
  </si>
  <si>
    <t>PRED (P)</t>
  </si>
  <si>
    <t>PRED (S)</t>
  </si>
  <si>
    <t>D RGr</t>
  </si>
  <si>
    <t>M RGr</t>
  </si>
  <si>
    <t>L RGr</t>
  </si>
  <si>
    <t>Man Pri</t>
  </si>
  <si>
    <t>Man Sec</t>
  </si>
  <si>
    <t>Man Pri Per</t>
  </si>
  <si>
    <t>Man Sec Per</t>
  </si>
  <si>
    <t>Man Pri Att</t>
  </si>
  <si>
    <t>Man Sec Att</t>
  </si>
  <si>
    <t>Primary Confidence</t>
  </si>
  <si>
    <t>Secondary Confidence</t>
  </si>
  <si>
    <t>Both Confidence</t>
  </si>
  <si>
    <t>Summary</t>
  </si>
  <si>
    <t>Diff Prob</t>
  </si>
  <si>
    <t>Most Prob</t>
  </si>
  <si>
    <t>Least Prob</t>
  </si>
  <si>
    <t>Diff Pred</t>
  </si>
  <si>
    <t>Most Pred</t>
  </si>
  <si>
    <t>Least Pred</t>
  </si>
  <si>
    <t>AI Primary</t>
  </si>
  <si>
    <t>AI Primary Source</t>
  </si>
  <si>
    <t>Primary Prob</t>
  </si>
  <si>
    <t>AI Secondary</t>
  </si>
  <si>
    <t>AI Secondary Source</t>
  </si>
  <si>
    <t>Secondary Prob</t>
  </si>
  <si>
    <t>Confidence Status</t>
  </si>
  <si>
    <t>IC</t>
  </si>
  <si>
    <t>diff</t>
  </si>
  <si>
    <t>least</t>
  </si>
  <si>
    <t>confusing</t>
  </si>
  <si>
    <t>NaN</t>
  </si>
  <si>
    <t>DIC</t>
  </si>
  <si>
    <t>most</t>
  </si>
  <si>
    <t>very confident manual</t>
  </si>
  <si>
    <t>very confident ai</t>
  </si>
  <si>
    <t>SC</t>
  </si>
  <si>
    <t>DSC</t>
  </si>
  <si>
    <t>IS</t>
  </si>
  <si>
    <t>ISC</t>
  </si>
  <si>
    <t>DIS</t>
  </si>
  <si>
    <t>Paels</t>
  </si>
  <si>
    <t>TI</t>
  </si>
  <si>
    <t>ID</t>
  </si>
  <si>
    <t>SD</t>
  </si>
  <si>
    <t>CD</t>
  </si>
  <si>
    <t>SI</t>
  </si>
  <si>
    <t>CI</t>
  </si>
  <si>
    <t>CS</t>
  </si>
  <si>
    <t>DSI</t>
  </si>
  <si>
    <t>IDS</t>
  </si>
  <si>
    <t>ISD</t>
  </si>
  <si>
    <t>SID</t>
  </si>
  <si>
    <t>SDI</t>
  </si>
  <si>
    <t>DCI</t>
  </si>
  <si>
    <t>ICD</t>
  </si>
  <si>
    <t>IDC</t>
  </si>
  <si>
    <t>CDI</t>
  </si>
  <si>
    <t>CID</t>
  </si>
  <si>
    <t>DCS</t>
  </si>
  <si>
    <t>SCD</t>
  </si>
  <si>
    <t>SDC</t>
  </si>
  <si>
    <t>CDS</t>
  </si>
  <si>
    <t>CSD</t>
  </si>
  <si>
    <t>ICS</t>
  </si>
  <si>
    <t>SIC</t>
  </si>
  <si>
    <t>SCI</t>
  </si>
  <si>
    <t>CIS</t>
  </si>
  <si>
    <t>CSI</t>
  </si>
  <si>
    <t>Both Match</t>
  </si>
  <si>
    <t>Interchanged</t>
  </si>
  <si>
    <t>Pri Missed</t>
  </si>
  <si>
    <t>Sec Missed</t>
  </si>
  <si>
    <t>Both Missed</t>
  </si>
  <si>
    <t>Total</t>
  </si>
  <si>
    <t>Type</t>
  </si>
  <si>
    <t>Graph</t>
  </si>
  <si>
    <t>a</t>
  </si>
  <si>
    <t>b</t>
  </si>
  <si>
    <t>c</t>
  </si>
  <si>
    <t>R1</t>
  </si>
  <si>
    <t>R2</t>
  </si>
  <si>
    <t>R3</t>
  </si>
  <si>
    <t>R4</t>
  </si>
  <si>
    <t>GC</t>
  </si>
  <si>
    <t>R1R2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</si>
</sst>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0">
    <font>
      <sz val="11.0"/>
      <color theme="1"/>
      <name val="Calibri"/>
      <scheme val="minor"/>
    </font>
    <font>
      <sz val="11.0"/>
      <color theme="1"/>
      <name val="Calibri"/>
    </font>
    <font>
      <sz val="11.0"/>
      <color rgb="FFC00000"/>
      <name val="Calibri"/>
    </font>
    <font>
      <sz val="11.0"/>
      <color rgb="FF0070C0"/>
      <name val="Calibri"/>
    </font>
    <font>
      <sz val="11.0"/>
      <color theme="5"/>
      <name val="Calibri"/>
    </font>
    <font>
      <sz val="11.0"/>
      <color theme="4"/>
      <name val="Calibri"/>
    </font>
    <font>
      <sz val="11.0"/>
      <color rgb="FF7030A0"/>
      <name val="Calibri"/>
    </font>
    <font>
      <sz val="11.0"/>
      <color rgb="FF00B050"/>
      <name val="Calibri"/>
    </font>
    <font>
      <sz val="8.0"/>
      <color theme="1"/>
      <name val="Calibri"/>
    </font>
    <font>
      <sz val="8.0"/>
      <color rgb="FFC00000"/>
      <name val="Calibri"/>
    </font>
    <font>
      <sz val="8.0"/>
      <color rgb="FF0070C0"/>
      <name val="Calibri"/>
    </font>
    <font>
      <sz val="8.0"/>
      <color theme="5"/>
      <name val="Calibri"/>
    </font>
    <font>
      <sz val="8.0"/>
      <color theme="4"/>
      <name val="Calibri"/>
    </font>
    <font>
      <sz val="8.0"/>
      <color rgb="FF7030A0"/>
      <name val="Calibri"/>
    </font>
    <font>
      <sz val="8.0"/>
      <color rgb="FF00B050"/>
      <name val="Calibri"/>
    </font>
    <font>
      <sz val="8.0"/>
      <color rgb="FF000000"/>
      <name val="Calibri"/>
    </font>
    <font>
      <sz val="9.0"/>
      <color theme="1"/>
      <name val="Calibri"/>
    </font>
    <font>
      <sz val="9.0"/>
      <color rgb="FFC00000"/>
      <name val="Calibri"/>
    </font>
    <font>
      <sz val="9.0"/>
      <color rgb="FF0070C0"/>
      <name val="Calibri"/>
    </font>
    <font>
      <sz val="9.0"/>
      <color theme="5"/>
      <name val="Calibri"/>
    </font>
    <font>
      <sz val="10.0"/>
      <color rgb="FFC00000"/>
      <name val="Calibri"/>
    </font>
    <font>
      <sz val="10.0"/>
      <color theme="4"/>
      <name val="Calibri"/>
    </font>
    <font>
      <sz val="10.0"/>
      <color theme="5"/>
      <name val="Calibri"/>
    </font>
    <font>
      <sz val="10.0"/>
      <color rgb="FF0070C0"/>
      <name val="Calibri"/>
    </font>
    <font>
      <sz val="10.0"/>
      <color theme="1"/>
      <name val="Calibri"/>
    </font>
    <font>
      <color rgb="FF000000"/>
      <name val="Calibri"/>
    </font>
    <font>
      <sz val="12.0"/>
      <color rgb="FF000000"/>
      <name val="Calibri"/>
    </font>
    <font>
      <sz val="10.0"/>
      <color rgb="FF7030A0"/>
      <name val="Calibri"/>
    </font>
    <font>
      <sz val="10.0"/>
      <color rgb="FF00B050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3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0" fillId="0" fontId="2" numFmtId="1" xfId="0" applyAlignment="1" applyFont="1" applyNumberFormat="1">
      <alignment horizontal="left" vertical="top"/>
    </xf>
    <xf borderId="0" fillId="0" fontId="3" numFmtId="1" xfId="0" applyAlignment="1" applyFont="1" applyNumberFormat="1">
      <alignment horizontal="left" vertical="top"/>
    </xf>
    <xf borderId="0" fillId="0" fontId="4" numFmtId="1" xfId="0" applyAlignment="1" applyFont="1" applyNumberFormat="1">
      <alignment horizontal="left" vertical="top"/>
    </xf>
    <xf borderId="0" fillId="0" fontId="1" numFmtId="1" xfId="0" applyAlignment="1" applyFont="1" applyNumberFormat="1">
      <alignment horizontal="left" vertical="top"/>
    </xf>
    <xf borderId="0" fillId="0" fontId="2" numFmtId="0" xfId="0" applyAlignment="1" applyFont="1">
      <alignment horizontal="left" vertical="top"/>
    </xf>
    <xf borderId="0" fillId="0" fontId="5" numFmtId="0" xfId="0" applyAlignment="1" applyFont="1">
      <alignment horizontal="left" vertical="top"/>
    </xf>
    <xf borderId="0" fillId="0" fontId="4" numFmtId="0" xfId="0" applyAlignment="1" applyFont="1">
      <alignment horizontal="left" vertical="top"/>
    </xf>
    <xf borderId="0" fillId="0" fontId="3" numFmtId="0" xfId="0" applyAlignment="1" applyFont="1">
      <alignment horizontal="left" vertical="top"/>
    </xf>
    <xf borderId="0" fillId="0" fontId="6" numFmtId="0" xfId="0" applyAlignment="1" applyFont="1">
      <alignment horizontal="left" vertical="top"/>
    </xf>
    <xf borderId="0" fillId="0" fontId="7" numFmtId="0" xfId="0" applyAlignment="1" applyFont="1">
      <alignment horizontal="left" vertical="top"/>
    </xf>
    <xf borderId="0" fillId="0" fontId="8" numFmtId="0" xfId="0" applyAlignment="1" applyFont="1">
      <alignment horizontal="left" vertical="top"/>
    </xf>
    <xf borderId="0" fillId="0" fontId="8" numFmtId="1" xfId="0" applyAlignment="1" applyFont="1" applyNumberFormat="1">
      <alignment horizontal="left" vertical="top"/>
    </xf>
    <xf borderId="0" fillId="0" fontId="9" numFmtId="1" xfId="0" applyAlignment="1" applyFont="1" applyNumberFormat="1">
      <alignment horizontal="left" vertical="top"/>
    </xf>
    <xf borderId="0" fillId="0" fontId="10" numFmtId="1" xfId="0" applyAlignment="1" applyFont="1" applyNumberFormat="1">
      <alignment horizontal="left" vertical="top"/>
    </xf>
    <xf borderId="0" fillId="0" fontId="11" numFmtId="1" xfId="0" applyAlignment="1" applyFont="1" applyNumberFormat="1">
      <alignment horizontal="left" vertical="top"/>
    </xf>
    <xf borderId="0" fillId="0" fontId="12" numFmtId="1" xfId="0" applyAlignment="1" applyFont="1" applyNumberFormat="1">
      <alignment horizontal="left" vertical="top"/>
    </xf>
    <xf borderId="0" fillId="0" fontId="9" numFmtId="0" xfId="0" applyAlignment="1" applyFont="1">
      <alignment horizontal="left" shrinkToFit="0" vertical="top" wrapText="1"/>
    </xf>
    <xf borderId="0" fillId="0" fontId="10" numFmtId="0" xfId="0" applyAlignment="1" applyFont="1">
      <alignment horizontal="left" shrinkToFit="0" vertical="top" wrapText="1"/>
    </xf>
    <xf borderId="0" fillId="0" fontId="11" numFmtId="0" xfId="0" applyAlignment="1" applyFont="1">
      <alignment horizontal="left" shrinkToFit="0" vertical="top" wrapText="1"/>
    </xf>
    <xf borderId="1" fillId="0" fontId="13" numFmtId="0" xfId="0" applyAlignment="1" applyBorder="1" applyFont="1">
      <alignment horizontal="left" shrinkToFit="0" vertical="top" wrapText="1"/>
    </xf>
    <xf borderId="2" fillId="0" fontId="14" numFmtId="0" xfId="0" applyAlignment="1" applyBorder="1" applyFont="1">
      <alignment horizontal="left" shrinkToFit="0" vertical="top" wrapText="1"/>
    </xf>
    <xf borderId="0" fillId="0" fontId="13" numFmtId="0" xfId="0" applyAlignment="1" applyFont="1">
      <alignment horizontal="left" shrinkToFit="0" vertical="top" wrapText="1"/>
    </xf>
    <xf borderId="0" fillId="0" fontId="14" numFmtId="0" xfId="0" applyAlignment="1" applyFont="1">
      <alignment horizontal="left" shrinkToFit="0" vertical="top" wrapText="1"/>
    </xf>
    <xf borderId="0" fillId="0" fontId="8" numFmtId="0" xfId="0" applyAlignment="1" applyFont="1">
      <alignment horizontal="left" shrinkToFit="0" vertical="top" wrapText="1"/>
    </xf>
    <xf borderId="0" fillId="0" fontId="15" numFmtId="0" xfId="0" applyAlignment="1" applyFont="1">
      <alignment horizontal="center" readingOrder="0"/>
    </xf>
    <xf borderId="0" fillId="0" fontId="8" numFmtId="0" xfId="0" applyAlignment="1" applyFont="1">
      <alignment horizontal="left" vertical="top"/>
    </xf>
    <xf borderId="0" fillId="0" fontId="16" numFmtId="0" xfId="0" applyAlignment="1" applyFont="1">
      <alignment horizontal="left" vertical="top"/>
    </xf>
    <xf borderId="0" fillId="0" fontId="16" numFmtId="0" xfId="0" applyAlignment="1" applyFont="1">
      <alignment horizontal="left" vertical="center"/>
    </xf>
    <xf borderId="0" fillId="0" fontId="16" numFmtId="1" xfId="0" applyAlignment="1" applyFont="1" applyNumberFormat="1">
      <alignment horizontal="left" shrinkToFit="0" vertical="top" wrapText="1"/>
    </xf>
    <xf borderId="0" fillId="0" fontId="17" numFmtId="1" xfId="0" applyAlignment="1" applyFont="1" applyNumberFormat="1">
      <alignment horizontal="left" shrinkToFit="0" vertical="top" wrapText="1"/>
    </xf>
    <xf borderId="0" fillId="0" fontId="18" numFmtId="1" xfId="0" applyAlignment="1" applyFont="1" applyNumberFormat="1">
      <alignment horizontal="left" shrinkToFit="0" vertical="top" wrapText="1"/>
    </xf>
    <xf borderId="0" fillId="0" fontId="19" numFmtId="1" xfId="0" applyAlignment="1" applyFont="1" applyNumberFormat="1">
      <alignment horizontal="left" shrinkToFit="0" vertical="top" wrapText="1"/>
    </xf>
    <xf borderId="0" fillId="0" fontId="20" numFmtId="1" xfId="0" applyAlignment="1" applyFont="1" applyNumberFormat="1">
      <alignment horizontal="left" shrinkToFit="0" vertical="top" wrapText="1"/>
    </xf>
    <xf borderId="0" fillId="0" fontId="21" numFmtId="1" xfId="0" applyAlignment="1" applyFont="1" applyNumberFormat="1">
      <alignment horizontal="left" shrinkToFit="0" vertical="top" wrapText="1"/>
    </xf>
    <xf borderId="0" fillId="0" fontId="22" numFmtId="1" xfId="0" applyAlignment="1" applyFont="1" applyNumberFormat="1">
      <alignment horizontal="left" shrinkToFit="0" vertical="top" wrapText="1"/>
    </xf>
    <xf borderId="0" fillId="0" fontId="20" numFmtId="2" xfId="0" applyAlignment="1" applyFont="1" applyNumberFormat="1">
      <alignment horizontal="left" shrinkToFit="0" vertical="top" wrapText="1"/>
    </xf>
    <xf borderId="0" fillId="0" fontId="23" numFmtId="0" xfId="0" applyAlignment="1" applyFont="1">
      <alignment horizontal="left" shrinkToFit="0" vertical="top" wrapText="1"/>
    </xf>
    <xf borderId="0" fillId="0" fontId="22" numFmtId="0" xfId="0" applyAlignment="1" applyFont="1">
      <alignment horizontal="left" shrinkToFit="0" vertical="top" wrapText="1"/>
    </xf>
    <xf borderId="0" fillId="0" fontId="24" numFmtId="1" xfId="0" applyAlignment="1" applyFont="1" applyNumberFormat="1">
      <alignment horizontal="left" shrinkToFit="0" vertical="top" wrapText="1"/>
    </xf>
    <xf borderId="0" fillId="0" fontId="24" numFmtId="0" xfId="0" applyAlignment="1" applyFont="1">
      <alignment horizontal="left" shrinkToFit="0" vertical="top" wrapText="1"/>
    </xf>
    <xf borderId="0" fillId="0" fontId="25" numFmtId="0" xfId="0" applyAlignment="1" applyFont="1">
      <alignment horizontal="right" readingOrder="0" vertical="bottom"/>
    </xf>
    <xf borderId="0" fillId="0" fontId="25" numFmtId="0" xfId="0" applyAlignment="1" applyFont="1">
      <alignment readingOrder="0" vertical="bottom"/>
    </xf>
    <xf borderId="0" fillId="0" fontId="26" numFmtId="0" xfId="0" applyAlignment="1" applyFont="1">
      <alignment vertical="bottom"/>
    </xf>
    <xf borderId="0" fillId="0" fontId="25" numFmtId="1" xfId="0" applyAlignment="1" applyFont="1" applyNumberFormat="1">
      <alignment readingOrder="0" vertical="bottom"/>
    </xf>
    <xf borderId="0" fillId="0" fontId="20" numFmtId="0" xfId="0" applyAlignment="1" applyFont="1">
      <alignment horizontal="left" shrinkToFit="0" vertical="top" wrapText="1"/>
    </xf>
    <xf borderId="0" fillId="0" fontId="27" numFmtId="0" xfId="0" applyAlignment="1" applyFont="1">
      <alignment horizontal="left" shrinkToFit="0" vertical="top" wrapText="1"/>
    </xf>
    <xf borderId="0" fillId="0" fontId="28" numFmtId="0" xfId="0" applyAlignment="1" applyFont="1">
      <alignment horizontal="left" shrinkToFit="0" vertical="top" wrapText="1"/>
    </xf>
    <xf borderId="0" fillId="0" fontId="4" numFmtId="1" xfId="0" applyAlignment="1" applyFont="1" applyNumberFormat="1">
      <alignment horizontal="left" shrinkToFit="0" vertical="top" wrapText="1"/>
    </xf>
    <xf borderId="0" fillId="0" fontId="5" numFmtId="1" xfId="0" applyAlignment="1" applyFont="1" applyNumberFormat="1">
      <alignment horizontal="left" shrinkToFit="0" vertical="top" wrapText="1"/>
    </xf>
    <xf borderId="0" fillId="0" fontId="2" numFmtId="1" xfId="0" applyAlignment="1" applyFont="1" applyNumberFormat="1">
      <alignment horizontal="left" shrinkToFit="0" vertical="top" wrapText="1"/>
    </xf>
    <xf borderId="0" fillId="0" fontId="1" numFmtId="0" xfId="0" applyAlignment="1" applyFont="1">
      <alignment horizontal="left"/>
    </xf>
    <xf borderId="0" fillId="0" fontId="29" numFmtId="0" xfId="0" applyFont="1"/>
    <xf borderId="0" fillId="0" fontId="1" numFmtId="0" xfId="0" applyFont="1"/>
    <xf borderId="0" fillId="0" fontId="1" numFmtId="9" xfId="0" applyFont="1" applyNumberFormat="1"/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1">
    <tableStyle count="3" pivot="0" name="Data-style">
      <tableStyleElement dxfId="1" type="headerRow"/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+mn-lt"/>
              </a:defRPr>
            </a:pPr>
            <a:r>
              <a:rPr b="1" i="0" sz="1400">
                <a:solidFill>
                  <a:srgbClr val="757575"/>
                </a:solidFill>
                <a:latin typeface="+mn-lt"/>
              </a:rPr>
              <a:t>Obtained Graph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85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strRef>
              <c:f>Approach!$B$24:$E$24</c:f>
            </c:strRef>
          </c:cat>
          <c:val>
            <c:numRef>
              <c:f>Approach!$B$25:$E$25</c:f>
              <c:numCache/>
            </c:numRef>
          </c:val>
          <c:smooth val="0"/>
        </c:ser>
        <c:axId val="1544621203"/>
        <c:axId val="2066928929"/>
      </c:lineChart>
      <c:catAx>
        <c:axId val="15446212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66928929"/>
      </c:catAx>
      <c:valAx>
        <c:axId val="2066928929"/>
        <c:scaling>
          <c:orientation val="minMax"/>
          <c:max val="28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44621203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+mn-lt"/>
              </a:defRPr>
            </a:pPr>
            <a:r>
              <a:rPr b="1" i="0" sz="1400">
                <a:solidFill>
                  <a:srgbClr val="757575"/>
                </a:solidFill>
                <a:latin typeface="+mn-lt"/>
              </a:rPr>
              <a:t>Ranked Graph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85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strRef>
              <c:f>Approach!$G$24:$J$24</c:f>
            </c:strRef>
          </c:cat>
          <c:val>
            <c:numRef>
              <c:f>Approach!$G$25:$J$25</c:f>
              <c:numCache/>
            </c:numRef>
          </c:val>
          <c:smooth val="0"/>
        </c:ser>
        <c:axId val="400750460"/>
        <c:axId val="470456295"/>
      </c:lineChart>
      <c:catAx>
        <c:axId val="4007504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70456295"/>
      </c:catAx>
      <c:valAx>
        <c:axId val="470456295"/>
        <c:scaling>
          <c:orientation val="minMax"/>
          <c:max val="28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00750460"/>
      </c:valAx>
    </c:plotArea>
    <c:plotVisOnly val="1"/>
  </c:chart>
</c:chartSpace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4</xdr:row>
      <xdr:rowOff>38100</xdr:rowOff>
    </xdr:from>
    <xdr:ext cx="1676400" cy="3362325"/>
    <xdr:graphicFrame>
      <xdr:nvGraphicFramePr>
        <xdr:cNvPr id="101284874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0</xdr:colOff>
      <xdr:row>4</xdr:row>
      <xdr:rowOff>38100</xdr:rowOff>
    </xdr:from>
    <xdr:ext cx="1676400" cy="3362325"/>
    <xdr:graphicFrame>
      <xdr:nvGraphicFramePr>
        <xdr:cNvPr id="95643821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ref="A2:CN393" displayName="Table_1" id="1">
  <tableColumns count="92">
    <tableColumn name="No" id="1"/>
    <tableColumn name="Questions" id="2"/>
    <tableColumn name="MD" id="3"/>
    <tableColumn name="MI" id="4"/>
    <tableColumn name="MS" id="5"/>
    <tableColumn name="MC" id="6"/>
    <tableColumn name="LD" id="7"/>
    <tableColumn name="LI" id="8"/>
    <tableColumn name="LS" id="9"/>
    <tableColumn name="LC" id="10"/>
    <tableColumn name="DD" id="11"/>
    <tableColumn name="DI" id="12"/>
    <tableColumn name="DS" id="13"/>
    <tableColumn name="DC" id="14"/>
    <tableColumn name="R1(D)" id="15"/>
    <tableColumn name="R2(D)" id="16"/>
    <tableColumn name="R3(D)" id="17"/>
    <tableColumn name="R4(D)" id="18"/>
    <tableColumn name="R1(M)" id="19"/>
    <tableColumn name="R2(M)" id="20"/>
    <tableColumn name="R3(M)" id="21"/>
    <tableColumn name="R4(M)" id="22"/>
    <tableColumn name="R1(L)" id="23"/>
    <tableColumn name="R2(L)" id="24"/>
    <tableColumn name="R3(L)" id="25"/>
    <tableColumn name="R4(L)" id="26"/>
    <tableColumn name="a(D)" id="27"/>
    <tableColumn name="b(D)" id="28"/>
    <tableColumn name="c(D)" id="29"/>
    <tableColumn name="X(D)" id="30"/>
    <tableColumn name="A1(D)" id="31"/>
    <tableColumn name="B1(D)" id="32"/>
    <tableColumn name="C1(D)" id="33"/>
    <tableColumn name="a(M)" id="34"/>
    <tableColumn name="b(M)" id="35"/>
    <tableColumn name="c(M)" id="36"/>
    <tableColumn name="X(M)" id="37"/>
    <tableColumn name="A1(M)" id="38"/>
    <tableColumn name="B1(M)" id="39"/>
    <tableColumn name="C1(M)" id="40"/>
    <tableColumn name="a(L)" id="41"/>
    <tableColumn name="b(L)" id="42"/>
    <tableColumn name="c(L)" id="43"/>
    <tableColumn name="X(L)" id="44"/>
    <tableColumn name="A1(L)" id="45"/>
    <tableColumn name="B1(L)" id="46"/>
    <tableColumn name="C1(L)" id="47"/>
    <tableColumn name="D Var" id="48"/>
    <tableColumn name="M Var" id="49"/>
    <tableColumn name="L Var" id="50"/>
    <tableColumn name="DGr" id="51"/>
    <tableColumn name="MGr" id="52"/>
    <tableColumn name="LGr" id="53"/>
    <tableColumn name="PRED D" id="54"/>
    <tableColumn name="PRED M" id="55"/>
    <tableColumn name="PRED L" id="56"/>
    <tableColumn name="SEQ(D)" id="57"/>
    <tableColumn name="SEQ(M)" id="58"/>
    <tableColumn name="SEQ(L)" id="59"/>
    <tableColumn name="PRED D (PER)" id="60"/>
    <tableColumn name="PRED M (PER)" id="61"/>
    <tableColumn name="PRED L (PER)" id="62"/>
    <tableColumn name="SRC(P)" id="63"/>
    <tableColumn name="SRC(S)" id="64"/>
    <tableColumn name="PRED (P)" id="65"/>
    <tableColumn name="PRED (S)" id="66"/>
    <tableColumn name="D RGr" id="67"/>
    <tableColumn name="M RGr" id="68"/>
    <tableColumn name="L RGr" id="69"/>
    <tableColumn name="Man Pri" id="70"/>
    <tableColumn name="Man Sec" id="71"/>
    <tableColumn name="Man Pri Per" id="72"/>
    <tableColumn name="Man Sec Per" id="73"/>
    <tableColumn name="Man Pri Att" id="74"/>
    <tableColumn name="Man Sec Att" id="75"/>
    <tableColumn name="Primary Confidence" id="76"/>
    <tableColumn name="Secondary Confidence" id="77"/>
    <tableColumn name="Both Confidence" id="78"/>
    <tableColumn name="Summary" id="79"/>
    <tableColumn name="Diff Prob" id="80"/>
    <tableColumn name="Most Prob" id="81"/>
    <tableColumn name="Least Prob" id="82"/>
    <tableColumn name="Diff Pred" id="83"/>
    <tableColumn name="Most Pred" id="84"/>
    <tableColumn name="Least Pred" id="85"/>
    <tableColumn name="AI Primary" id="86"/>
    <tableColumn name="AI Primary Source" id="87"/>
    <tableColumn name="Primary Prob" id="88"/>
    <tableColumn name="AI Secondary" id="89"/>
    <tableColumn name="AI Secondary Source" id="90"/>
    <tableColumn name="Secondary Prob" id="91"/>
    <tableColumn name="Confidence Status" id="92"/>
  </tableColumns>
  <tableStyleInfo name="Data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 outlineLevelCol="1"/>
  <cols>
    <col customWidth="1" min="1" max="1" width="5.0"/>
    <col customWidth="1" min="2" max="2" width="2.14"/>
    <col customWidth="1" min="3" max="47" width="2.29"/>
    <col customWidth="1" min="48" max="50" width="3.86"/>
    <col customWidth="1" min="51" max="53" width="4.57"/>
    <col customWidth="1" min="54" max="54" width="27.0"/>
    <col customWidth="1" min="55" max="55" width="19.14"/>
    <col customWidth="1" min="56" max="56" width="4.86"/>
    <col customWidth="1" hidden="1" min="57" max="59" width="4.86" outlineLevel="1"/>
    <col customWidth="1" min="60" max="60" width="22.0"/>
    <col customWidth="1" min="61" max="61" width="34.71"/>
    <col customWidth="1" min="62" max="62" width="26.43"/>
    <col customWidth="1" min="63" max="63" width="26.0"/>
    <col customWidth="1" min="64" max="64" width="15.57"/>
    <col customWidth="1" min="65" max="65" width="11.43"/>
    <col customWidth="1" min="66" max="66" width="4.86"/>
    <col customWidth="1" min="67" max="67" width="13.0"/>
    <col customWidth="1" min="68" max="68" width="15.29"/>
    <col customWidth="1" min="69" max="69" width="18.29"/>
    <col customWidth="1" min="70" max="70" width="14.57"/>
    <col customWidth="1" min="71" max="71" width="17.0"/>
    <col customWidth="1" min="72" max="72" width="13.57"/>
    <col customWidth="1" min="73" max="73" width="20.0"/>
    <col customWidth="1" min="74" max="74" width="14.43"/>
    <col customWidth="1" min="75" max="75" width="15.29"/>
    <col customWidth="1" min="76" max="76" width="16.86"/>
    <col customWidth="1" min="77" max="77" width="17.71"/>
    <col customWidth="1" min="78" max="78" width="17.57"/>
    <col customWidth="1" min="79" max="79" width="12.43"/>
    <col customWidth="1" min="80" max="80" width="11.57" outlineLevel="1"/>
    <col customWidth="1" min="81" max="86" width="8.71"/>
    <col customWidth="1" min="87" max="88" width="5.14"/>
    <col customWidth="1" min="89" max="91" width="8.71"/>
    <col customWidth="1" min="92" max="92" width="20.86"/>
    <col customWidth="1" min="93" max="97" width="8.71"/>
    <col customWidth="1" min="98" max="99" width="5.29"/>
  </cols>
  <sheetData>
    <row r="1" ht="14.25" customHeight="1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G1" s="3" t="s">
        <v>0</v>
      </c>
      <c r="H1" s="3" t="s">
        <v>1</v>
      </c>
      <c r="I1" s="3" t="s">
        <v>2</v>
      </c>
      <c r="J1" s="3" t="s">
        <v>3</v>
      </c>
      <c r="K1" s="4" t="s">
        <v>0</v>
      </c>
      <c r="L1" s="4" t="s">
        <v>1</v>
      </c>
      <c r="M1" s="4" t="s">
        <v>2</v>
      </c>
      <c r="N1" s="4" t="s">
        <v>3</v>
      </c>
      <c r="O1" s="2" t="s">
        <v>0</v>
      </c>
      <c r="P1" s="2" t="s">
        <v>1</v>
      </c>
      <c r="Q1" s="2" t="s">
        <v>2</v>
      </c>
      <c r="R1" s="2" t="s">
        <v>3</v>
      </c>
      <c r="S1" s="3" t="s">
        <v>0</v>
      </c>
      <c r="T1" s="3" t="s">
        <v>1</v>
      </c>
      <c r="U1" s="3" t="s">
        <v>2</v>
      </c>
      <c r="V1" s="3" t="s">
        <v>3</v>
      </c>
      <c r="W1" s="4" t="s">
        <v>0</v>
      </c>
      <c r="X1" s="4" t="s">
        <v>1</v>
      </c>
      <c r="Y1" s="4" t="s">
        <v>2</v>
      </c>
      <c r="Z1" s="4" t="s">
        <v>3</v>
      </c>
      <c r="AA1" s="5"/>
      <c r="AB1" s="5"/>
      <c r="AC1" s="5"/>
      <c r="AD1" s="5"/>
      <c r="AE1" s="2"/>
      <c r="AF1" s="2"/>
      <c r="AG1" s="2"/>
      <c r="AH1" s="1"/>
      <c r="AI1" s="5"/>
      <c r="AJ1" s="5"/>
      <c r="AK1" s="5"/>
      <c r="AL1" s="3"/>
      <c r="AM1" s="3"/>
      <c r="AN1" s="3"/>
      <c r="AO1" s="1"/>
      <c r="AP1" s="1"/>
      <c r="AQ1" s="5"/>
      <c r="AR1" s="5"/>
      <c r="AS1" s="4"/>
      <c r="AT1" s="4"/>
      <c r="AU1" s="4"/>
      <c r="AV1" s="6"/>
      <c r="AW1" s="7"/>
      <c r="AX1" s="8"/>
      <c r="AY1" s="6"/>
      <c r="AZ1" s="9"/>
      <c r="BA1" s="8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10"/>
      <c r="BS1" s="11"/>
      <c r="BT1" s="10"/>
      <c r="BU1" s="11"/>
      <c r="BV1" s="10"/>
      <c r="BW1" s="11"/>
      <c r="BX1" s="1"/>
      <c r="BY1" s="1"/>
      <c r="BZ1" s="1"/>
      <c r="CA1" s="1"/>
      <c r="CB1" s="1"/>
      <c r="CC1" s="1"/>
      <c r="CD1" s="1"/>
      <c r="CE1" s="1"/>
      <c r="CF1" s="1"/>
      <c r="CG1" s="1"/>
      <c r="CH1" s="5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</row>
    <row r="2" ht="48.0" customHeight="1">
      <c r="A2" s="12" t="s">
        <v>4</v>
      </c>
      <c r="B2" s="12" t="s">
        <v>5</v>
      </c>
      <c r="C2" s="13" t="s">
        <v>6</v>
      </c>
      <c r="D2" s="13" t="s">
        <v>7</v>
      </c>
      <c r="E2" s="13" t="s">
        <v>8</v>
      </c>
      <c r="F2" s="13" t="s">
        <v>9</v>
      </c>
      <c r="G2" s="13" t="s">
        <v>10</v>
      </c>
      <c r="H2" s="13" t="s">
        <v>11</v>
      </c>
      <c r="I2" s="13" t="s">
        <v>12</v>
      </c>
      <c r="J2" s="13" t="s">
        <v>13</v>
      </c>
      <c r="K2" s="13" t="s">
        <v>14</v>
      </c>
      <c r="L2" s="13" t="s">
        <v>15</v>
      </c>
      <c r="M2" s="13" t="s">
        <v>16</v>
      </c>
      <c r="N2" s="13" t="s">
        <v>17</v>
      </c>
      <c r="O2" s="14" t="s">
        <v>18</v>
      </c>
      <c r="P2" s="14" t="s">
        <v>19</v>
      </c>
      <c r="Q2" s="14" t="s">
        <v>20</v>
      </c>
      <c r="R2" s="14" t="s">
        <v>21</v>
      </c>
      <c r="S2" s="15" t="s">
        <v>22</v>
      </c>
      <c r="T2" s="15" t="s">
        <v>23</v>
      </c>
      <c r="U2" s="15" t="s">
        <v>24</v>
      </c>
      <c r="V2" s="15" t="s">
        <v>25</v>
      </c>
      <c r="W2" s="16" t="s">
        <v>26</v>
      </c>
      <c r="X2" s="16" t="s">
        <v>27</v>
      </c>
      <c r="Y2" s="16" t="s">
        <v>28</v>
      </c>
      <c r="Z2" s="16" t="s">
        <v>29</v>
      </c>
      <c r="AA2" s="13" t="s">
        <v>30</v>
      </c>
      <c r="AB2" s="13" t="s">
        <v>31</v>
      </c>
      <c r="AC2" s="13" t="s">
        <v>32</v>
      </c>
      <c r="AD2" s="13" t="s">
        <v>33</v>
      </c>
      <c r="AE2" s="14" t="s">
        <v>34</v>
      </c>
      <c r="AF2" s="14" t="s">
        <v>35</v>
      </c>
      <c r="AG2" s="14" t="s">
        <v>36</v>
      </c>
      <c r="AH2" s="13" t="s">
        <v>37</v>
      </c>
      <c r="AI2" s="13" t="s">
        <v>38</v>
      </c>
      <c r="AJ2" s="13" t="s">
        <v>39</v>
      </c>
      <c r="AK2" s="13" t="s">
        <v>40</v>
      </c>
      <c r="AL2" s="15" t="s">
        <v>41</v>
      </c>
      <c r="AM2" s="15" t="s">
        <v>42</v>
      </c>
      <c r="AN2" s="15" t="s">
        <v>43</v>
      </c>
      <c r="AO2" s="13" t="s">
        <v>44</v>
      </c>
      <c r="AP2" s="13" t="s">
        <v>45</v>
      </c>
      <c r="AQ2" s="13" t="s">
        <v>46</v>
      </c>
      <c r="AR2" s="13" t="s">
        <v>47</v>
      </c>
      <c r="AS2" s="16" t="s">
        <v>48</v>
      </c>
      <c r="AT2" s="16" t="s">
        <v>49</v>
      </c>
      <c r="AU2" s="16" t="s">
        <v>50</v>
      </c>
      <c r="AV2" s="14" t="s">
        <v>51</v>
      </c>
      <c r="AW2" s="17" t="s">
        <v>52</v>
      </c>
      <c r="AX2" s="16" t="s">
        <v>53</v>
      </c>
      <c r="AY2" s="18" t="s">
        <v>54</v>
      </c>
      <c r="AZ2" s="19" t="s">
        <v>55</v>
      </c>
      <c r="BA2" s="20" t="s">
        <v>56</v>
      </c>
      <c r="BB2" s="13" t="s">
        <v>57</v>
      </c>
      <c r="BC2" s="13" t="s">
        <v>58</v>
      </c>
      <c r="BD2" s="13" t="s">
        <v>59</v>
      </c>
      <c r="BE2" s="13" t="s">
        <v>60</v>
      </c>
      <c r="BF2" s="13" t="s">
        <v>61</v>
      </c>
      <c r="BG2" s="13" t="s">
        <v>62</v>
      </c>
      <c r="BH2" s="13" t="s">
        <v>63</v>
      </c>
      <c r="BI2" s="13" t="s">
        <v>64</v>
      </c>
      <c r="BJ2" s="13" t="s">
        <v>65</v>
      </c>
      <c r="BK2" s="13" t="s">
        <v>66</v>
      </c>
      <c r="BL2" s="13" t="s">
        <v>67</v>
      </c>
      <c r="BM2" s="13" t="s">
        <v>68</v>
      </c>
      <c r="BN2" s="13" t="s">
        <v>69</v>
      </c>
      <c r="BO2" s="18" t="s">
        <v>70</v>
      </c>
      <c r="BP2" s="19" t="s">
        <v>71</v>
      </c>
      <c r="BQ2" s="20" t="s">
        <v>72</v>
      </c>
      <c r="BR2" s="21" t="s">
        <v>73</v>
      </c>
      <c r="BS2" s="22" t="s">
        <v>74</v>
      </c>
      <c r="BT2" s="23" t="s">
        <v>75</v>
      </c>
      <c r="BU2" s="24" t="s">
        <v>76</v>
      </c>
      <c r="BV2" s="23" t="s">
        <v>77</v>
      </c>
      <c r="BW2" s="24" t="s">
        <v>78</v>
      </c>
      <c r="BX2" s="25" t="s">
        <v>79</v>
      </c>
      <c r="BY2" s="25" t="s">
        <v>80</v>
      </c>
      <c r="BZ2" s="25" t="s">
        <v>81</v>
      </c>
      <c r="CA2" s="25" t="s">
        <v>82</v>
      </c>
      <c r="CB2" s="26" t="s">
        <v>83</v>
      </c>
      <c r="CC2" s="26" t="s">
        <v>84</v>
      </c>
      <c r="CD2" s="26" t="s">
        <v>85</v>
      </c>
      <c r="CE2" s="26" t="s">
        <v>86</v>
      </c>
      <c r="CF2" s="26" t="s">
        <v>87</v>
      </c>
      <c r="CG2" s="26" t="s">
        <v>88</v>
      </c>
      <c r="CH2" s="26" t="s">
        <v>89</v>
      </c>
      <c r="CI2" s="26" t="s">
        <v>90</v>
      </c>
      <c r="CJ2" s="26" t="s">
        <v>91</v>
      </c>
      <c r="CK2" s="26" t="s">
        <v>92</v>
      </c>
      <c r="CL2" s="26" t="s">
        <v>93</v>
      </c>
      <c r="CM2" s="26" t="s">
        <v>94</v>
      </c>
      <c r="CN2" s="26" t="s">
        <v>95</v>
      </c>
      <c r="CO2" s="27"/>
      <c r="CP2" s="27"/>
      <c r="CQ2" s="27"/>
      <c r="CR2" s="27"/>
      <c r="CS2" s="27"/>
      <c r="CT2" s="27"/>
      <c r="CU2" s="27"/>
    </row>
    <row r="3" ht="48.0" customHeight="1">
      <c r="A3" s="28">
        <v>2157.0</v>
      </c>
      <c r="B3" s="29">
        <v>28.0</v>
      </c>
      <c r="C3" s="30">
        <v>9.0</v>
      </c>
      <c r="D3" s="30">
        <v>20.0</v>
      </c>
      <c r="E3" s="30">
        <v>4.0</v>
      </c>
      <c r="F3" s="30">
        <v>24.0</v>
      </c>
      <c r="G3" s="30">
        <v>9.0</v>
      </c>
      <c r="H3" s="30">
        <v>20.0</v>
      </c>
      <c r="I3" s="30">
        <v>9.0</v>
      </c>
      <c r="J3" s="30">
        <v>24.0</v>
      </c>
      <c r="K3" s="30">
        <v>9.0</v>
      </c>
      <c r="L3" s="30">
        <v>19.0</v>
      </c>
      <c r="M3" s="30">
        <v>6.0</v>
      </c>
      <c r="N3" s="30">
        <v>25.0</v>
      </c>
      <c r="O3" s="31">
        <f>LARGE(Data!$K3:$N3,1)</f>
        <v>25</v>
      </c>
      <c r="P3" s="31">
        <f>LARGE(Data!$K3:$N3,2)</f>
        <v>19</v>
      </c>
      <c r="Q3" s="31">
        <f>LARGE(Data!$K3:$N3,3)</f>
        <v>9</v>
      </c>
      <c r="R3" s="31">
        <f>LARGE(Data!$K3:$N3,4)</f>
        <v>6</v>
      </c>
      <c r="S3" s="32">
        <f>LARGE(Data!$C3:$F3,1)</f>
        <v>24</v>
      </c>
      <c r="T3" s="32">
        <f>LARGE(Data!$C3:$F3,2)</f>
        <v>20</v>
      </c>
      <c r="U3" s="32">
        <f>LARGE(Data!$C3:$F3,3)</f>
        <v>9</v>
      </c>
      <c r="V3" s="32">
        <f>LARGE(Data!$C3:$F3,4)</f>
        <v>4</v>
      </c>
      <c r="W3" s="33">
        <f>LARGE(Data!$G3:$J3,1)</f>
        <v>24</v>
      </c>
      <c r="X3" s="33">
        <f>LARGE(Data!$G3:$J3,2)</f>
        <v>20</v>
      </c>
      <c r="Y3" s="33">
        <f>LARGE(Data!$G3:$J3,3)</f>
        <v>9</v>
      </c>
      <c r="Z3" s="33">
        <f>LARGE(Data!$G3:$J3,4)</f>
        <v>9</v>
      </c>
      <c r="AA3" s="30">
        <f>Data!$O3-Data!$P3</f>
        <v>6</v>
      </c>
      <c r="AB3" s="30">
        <f>Data!$P3-Data!$Q3</f>
        <v>10</v>
      </c>
      <c r="AC3" s="30">
        <f>Data!$Q3-Data!$R3</f>
        <v>3</v>
      </c>
      <c r="AD3" s="30">
        <f>(Data!$AA3+Data!$AB3)/SUM(Data!$AA3:$AC3)</f>
        <v>0.8421052632</v>
      </c>
      <c r="AE3" s="31">
        <f>Data!$AA3^2/SQRT(Data!$AA3^2+Data!$AB3^2+Data!$AC3^2)</f>
        <v>2.989637275</v>
      </c>
      <c r="AF3" s="31">
        <f>Data!$AB3^2/SQRT(Data!$AA3^2+Data!$AB3^2+Data!$AC3^2)</f>
        <v>8.304547985</v>
      </c>
      <c r="AG3" s="31">
        <f>Data!$AC3^2/SQRT(Data!$AA3^2+Data!$AB3^2+Data!$AC3^2)</f>
        <v>0.7474093187</v>
      </c>
      <c r="AH3" s="30">
        <f>Data!$S3-Data!$T3</f>
        <v>4</v>
      </c>
      <c r="AI3" s="30">
        <f>Data!$T3-Data!$U3</f>
        <v>11</v>
      </c>
      <c r="AJ3" s="30">
        <f>Data!$U3-Data!$V3</f>
        <v>5</v>
      </c>
      <c r="AK3" s="30">
        <f>(Data!$AH3+Data!$AI3)/(Data!$AH3+Data!$AI3+Data!$AJ3)</f>
        <v>0.75</v>
      </c>
      <c r="AL3" s="32">
        <f>Data!$AH3^2/SQRT(Data!$AH3^2+Data!$AI3^2+Data!$AJ3^2)</f>
        <v>1.257078722</v>
      </c>
      <c r="AM3" s="32">
        <f>Data!$AI3^2/SQRT(Data!$AH3^2+Data!$AI3^2+Data!$AJ3^2)</f>
        <v>9.506657836</v>
      </c>
      <c r="AN3" s="32">
        <f>Data!$AJ3^2/SQRT(Data!$AH3^2+Data!$AI3^2+Data!$AJ3^2)</f>
        <v>1.964185503</v>
      </c>
      <c r="AO3" s="30">
        <f>Data!$W3-Data!$X3</f>
        <v>4</v>
      </c>
      <c r="AP3" s="30">
        <f>Data!$X3-Data!$Y3</f>
        <v>11</v>
      </c>
      <c r="AQ3" s="30">
        <f>Data!$Y3-Data!$Z3</f>
        <v>0</v>
      </c>
      <c r="AR3" s="30">
        <f>(Data!$AO3+Data!$AP3)/(Data!$AO3+Data!$AP3+Data!$AQ3)</f>
        <v>1</v>
      </c>
      <c r="AS3" s="33">
        <f>Data!$AO3^2/SQRT(Data!$AO3^2+Data!$AP3^2+Data!$AQ3^2)</f>
        <v>1.366972252</v>
      </c>
      <c r="AT3" s="33">
        <f>Data!$AP3^2/SQRT(Data!$AO3^2+Data!$AP3^2+Data!$AQ3^2)</f>
        <v>10.33772766</v>
      </c>
      <c r="AU3" s="33">
        <f>Data!$AQ3^2/SQRT(Data!$AO3^2+Data!$AP3^2+Data!$AQ3^2)</f>
        <v>0</v>
      </c>
      <c r="AV3" s="34">
        <f>_xlfn.VAR.P(Data!$K3:$N3)</f>
        <v>58.1875</v>
      </c>
      <c r="AW3" s="35">
        <f>_xlfn.VAR.P(Data!$C3:$F3)</f>
        <v>65.1875</v>
      </c>
      <c r="AX3" s="36">
        <f>_xlfn.VAR.P(Data!$G3:$J3)</f>
        <v>44.25</v>
      </c>
      <c r="AY3" s="37"/>
      <c r="AZ3" s="38"/>
      <c r="BA3" s="39"/>
      <c r="BB3" s="30" t="str">
        <f>IF(AND(Data!$AE3&gt;Data!$AF3,Data!$AE3&gt;Data!$AG3),"1",IF(AND(Data!$AF3&gt;Data!$AE3,Data!$AF3&gt;Data!$AG3),IF(Data!$AF3&lt;2.5*Data!$AE3,"1.2",IF(OR(Data!$AE3&gt;2.5,Data!$AE3+Data!$AF3+Data!$AG3&lt;9),"2.2","2")),IF(AND(Data!$AG3&gt;3.5*Data!$AE3,Data!$AG3&gt;3.5*Data!$AF3,Data!$AE3+Data!$AF3+Data!$AG3&gt;11,Data!$AE3+Data!$AF3&lt;2,Data!$Q3&gt;=18),"3",IF((Data!$AE3&gt;3*Data!$AF3),"1.3",IF(AND(Data!$AF3&gt;3*Data!$AE3,Data!$AF3&gt;2),"2.3","3.3")))))</f>
        <v>2.2</v>
      </c>
      <c r="BC3" s="30" t="str">
        <f>IF(AND(Data!$AL3&gt;Data!$AM3,Data!$AL3&gt;Data!$AN3),"1",IF(AND(Data!$AM3&gt;Data!$AL3,Data!$AM3&gt;Data!$AN3),IF(Data!$AM3&lt;2.5*Data!$AL3,"1.2",IF(OR(Data!$AL3&gt;2.5,Data!$AL3+Data!$AM3+Data!$AN3&lt;9),"2.2","2")),IF(AND(Data!$AN3&gt;3.5*Data!$AL3,Data!$AN3&gt;3.5*Data!$AM3,Data!$AL3+Data!$AM3+Data!$AN3&gt;11,Data!$AL3+Data!$AM3&lt;2,Data!$U3&gt;=18),"3",IF((Data!$AL3&gt;3*Data!$AM3),"1.3",IF(AND(Data!$AM3&gt;3*Data!$AL3,Data!$AM3&gt;2),"2.3","3.3")))))</f>
        <v>2</v>
      </c>
      <c r="BD3" s="30" t="str">
        <f>IF(AND(Data!$AS3&gt;Data!$AT3,Data!$AS3&gt;Data!$AU3),"1",IF(AND(Data!$AT3&gt;Data!$AS3,Data!$AT3&gt;Data!$AU3),IF(Data!$AT3&lt;2.5*Data!$AS3,"1.2",IF(OR(Data!$AS3&gt;2.5,Data!$AS3+Data!$AT3+Data!$AU3&lt;9),"2.2","2")),IF(AND(Data!$AU3&gt;3.5*Data!$AS3,Data!$AU3&gt;3.5*Data!$AT3,Data!$AS3+Data!$AT3+Data!$AU3&gt;11,Data!$AS3+Data!$AT3&lt;2,Data!$Y3&gt;=18),"3",IF((Data!$AS3&gt;3*Data!$AT3),"1.3",IF(AND(Data!$AT3&gt;3*Data!$AS3,Data!$AT3&gt;2),"2.3","3.3")))))</f>
        <v>2</v>
      </c>
      <c r="BE3" s="30" t="str">
        <f t="array" ref="BE3">XLOOKUP(Data!$O3,Data!$K3:$N3,$K$1:$N$1,"?",0,1)&amp;XLOOKUP(Data!$P3,Data!$K3:$N3,$K$1:$N$1,"?",0,1)&amp;XLOOKUP(Data!$Q3,Data!$K3:$N3,$K$1:$N$1,"?",0,1)</f>
        <v>CID</v>
      </c>
      <c r="BF3" s="30" t="str">
        <f t="array" ref="BF3">XLOOKUP(Data!$S3,Data!$C3:$F3,$C$1:$F$1,"?",0,1)&amp;XLOOKUP(Data!$T3,Data!$C3:$F3,$C$1:$F$1,"?",0,1)&amp;XLOOKUP(Data!$U3,Data!$C3:$F3,$C$1:$F$1,"?",0,1)</f>
        <v>CID</v>
      </c>
      <c r="BG3" s="30" t="str">
        <f t="array" ref="BG3">XLOOKUP(Data!$W3,Data!$G3:$J3,$G$1:$J$1,"?",0,1)&amp;XLOOKUP(Data!$X3,Data!$G3:$J3,$G$1:$J$1,"?",0,1)&amp;XLOOKUP(Data!$Y3,Data!$G3:$J3,$G$1:$J$1,"?",0,1)</f>
        <v>CID</v>
      </c>
      <c r="BH3" s="30" t="str">
        <f>VLOOKUP(LEFT(Data!$BE3,Data!$BB3),'Key 2'!$A$1:$C$40,2,FALSE)</f>
        <v>IC</v>
      </c>
      <c r="BI3" s="30" t="str">
        <f>VLOOKUP(LEFT(Data!$BF3,Data!$BC3),'Key 2'!$A$1:$C$40,2,FALSE)</f>
        <v>IC</v>
      </c>
      <c r="BJ3" s="30" t="str">
        <f>VLOOKUP(LEFT(Data!$BG3,Data!$BD3),'Key 2'!$A$1:$C$40,2,FALSE)</f>
        <v>IC</v>
      </c>
      <c r="BK3" s="30" t="str">
        <f>IF(AND(Data!$AV3&gt;=15,Data!$O3&gt;=20),"DG",IF(AND(Data!$AW3&gt;=15,Data!$S3&gt;=20),"MG",IF(AND(Data!$AV3&gt;=15,Data!$W3&gt;=20),"LG","0")))</f>
        <v>DG</v>
      </c>
      <c r="BL3" s="30" t="str">
        <f>IF(AND(Data!$BK3="DG",Data!$AW3&gt;=15,Data!$S3&gt;=20,Data!$BH3&lt;&gt;Data!$BI3),"MG","LG")</f>
        <v>LG</v>
      </c>
      <c r="BM3" s="30" t="str">
        <f>IF(Data!$BK3="DG",Data!$BH3,IF(Data!$BK3="MG",Data!$BI3,Data!$BJ3))</f>
        <v>IC</v>
      </c>
      <c r="BN3" s="30" t="str">
        <f>IF(Data!$BL3="DG",Data!$BH3,IF(Data!$BL3="MG",Data!$BI3,Data!$BJ3))</f>
        <v>IC</v>
      </c>
      <c r="BO3" s="40"/>
      <c r="BP3" s="40"/>
      <c r="BQ3" s="40"/>
      <c r="BR3" s="41"/>
      <c r="BS3" s="41"/>
      <c r="BT3" s="41" t="str">
        <f>VLOOKUP(Data!$BR3,'Key 1'!$B$1:$D$15,2,FALSE)</f>
        <v>TI</v>
      </c>
      <c r="BU3" s="41" t="str">
        <f>VLOOKUP(Data!$BS3,'Key 1'!$B$1:$D$15,2,FALSE)</f>
        <v>TI</v>
      </c>
      <c r="BV3" s="41">
        <f>VLOOKUP(Data!$BR3,'Key 1'!$B$1:$D$15,3,FALSE)</f>
        <v>0</v>
      </c>
      <c r="BW3" s="41">
        <f>VLOOKUP(Data!$BS3,'Key 1'!$B$1:$D$15,3,FALSE)</f>
        <v>0</v>
      </c>
      <c r="BX3" s="41" t="str">
        <f>IF(Data!$BK3="DG",IF(INT(Data!$BB3)-Data!$BB3&lt;0,"Low","High"),IF(Data!$BK3="MG",IF(INT(Data!$BC3)-Data!$BC3&lt;0,"Low","High"),IF(Data!$BK3="LG",IF(INT(Data!$BD3)-Data!$BD3&lt;0,"Low","High"),"High")))</f>
        <v>Low</v>
      </c>
      <c r="BY3" s="41" t="str">
        <f>IF(Data!$BL3="DG",IF(INT(Data!$BB3)-Data!$BB3&lt;0,"Low","High"),IF(Data!$BL3="MG",IF(INT(Data!$BC3)-Data!$BC3&lt;0,"Low","High"),IF(Data!$BL3="LG",IF(INT(Data!$BD3)-Data!$BD3&lt;0,"Low","High"),"High")))</f>
        <v>High</v>
      </c>
      <c r="BZ3" s="41" t="str">
        <f>IF(AND(Data!$BX3="High",Data!$BY3="High"),"High","Low")</f>
        <v>Low</v>
      </c>
      <c r="CA3" s="41" t="str">
        <f>IF(AND(Data!$BM3=Data!$BT3,Data!$BN3=Data!$BU3),"Matched",IF(Data!$BM3=Data!$BT3,"Sec Missed", IF(Data!$BN3=Data!$BU3," Pri Missed", "Both Missed")))</f>
        <v>Both Missed</v>
      </c>
      <c r="CB3" s="42">
        <v>100.0</v>
      </c>
      <c r="CC3" s="42">
        <v>100.0</v>
      </c>
      <c r="CD3" s="42">
        <v>100.0</v>
      </c>
      <c r="CE3" s="43" t="s">
        <v>96</v>
      </c>
      <c r="CF3" s="43" t="s">
        <v>96</v>
      </c>
      <c r="CG3" s="43" t="s">
        <v>96</v>
      </c>
      <c r="CH3" s="43" t="s">
        <v>96</v>
      </c>
      <c r="CI3" s="43" t="s">
        <v>97</v>
      </c>
      <c r="CJ3" s="42">
        <v>100.0</v>
      </c>
      <c r="CK3" s="43" t="s">
        <v>96</v>
      </c>
      <c r="CL3" s="43" t="s">
        <v>98</v>
      </c>
      <c r="CM3" s="42">
        <v>100.0</v>
      </c>
      <c r="CN3" s="43" t="s">
        <v>99</v>
      </c>
      <c r="CO3" s="1"/>
      <c r="CP3" s="1"/>
      <c r="CQ3" s="1"/>
      <c r="CR3" s="1"/>
      <c r="CS3" s="1"/>
      <c r="CT3" s="1"/>
      <c r="CU3" s="1"/>
    </row>
    <row r="4" ht="48.0" customHeight="1">
      <c r="A4" s="28">
        <v>2158.0</v>
      </c>
      <c r="B4" s="29">
        <v>28.0</v>
      </c>
      <c r="C4" s="30">
        <v>14.0</v>
      </c>
      <c r="D4" s="30">
        <v>16.0</v>
      </c>
      <c r="E4" s="30">
        <v>13.0</v>
      </c>
      <c r="F4" s="30">
        <v>16.0</v>
      </c>
      <c r="G4" s="30">
        <v>14.0</v>
      </c>
      <c r="H4" s="30">
        <v>10.0</v>
      </c>
      <c r="I4" s="30">
        <v>9.0</v>
      </c>
      <c r="J4" s="30">
        <v>24.0</v>
      </c>
      <c r="K4" s="30">
        <v>14.5</v>
      </c>
      <c r="L4" s="30">
        <v>12.0</v>
      </c>
      <c r="M4" s="30">
        <v>11.0</v>
      </c>
      <c r="N4" s="30">
        <v>20.0</v>
      </c>
      <c r="O4" s="31">
        <f>LARGE(Data!$K4:$N4,1)</f>
        <v>20</v>
      </c>
      <c r="P4" s="31">
        <f>LARGE(Data!$K4:$N4,2)</f>
        <v>14.5</v>
      </c>
      <c r="Q4" s="31">
        <f>LARGE(Data!$K4:$N4,3)</f>
        <v>12</v>
      </c>
      <c r="R4" s="31">
        <f>LARGE(Data!$K4:$N4,4)</f>
        <v>11</v>
      </c>
      <c r="S4" s="32">
        <f>LARGE(Data!$C4:$F4,1)</f>
        <v>16</v>
      </c>
      <c r="T4" s="32">
        <f>LARGE(Data!$C4:$F4,2)</f>
        <v>16</v>
      </c>
      <c r="U4" s="32">
        <f>LARGE(Data!$C4:$F4,3)</f>
        <v>14</v>
      </c>
      <c r="V4" s="32">
        <f>LARGE(Data!$C4:$F4,4)</f>
        <v>13</v>
      </c>
      <c r="W4" s="33">
        <f>LARGE(Data!$G4:$J4,1)</f>
        <v>24</v>
      </c>
      <c r="X4" s="33">
        <f>LARGE(Data!$G4:$J4,2)</f>
        <v>14</v>
      </c>
      <c r="Y4" s="33">
        <f>LARGE(Data!$G4:$J4,3)</f>
        <v>10</v>
      </c>
      <c r="Z4" s="33">
        <f>LARGE(Data!$G4:$J4,4)</f>
        <v>9</v>
      </c>
      <c r="AA4" s="30">
        <f>Data!$O4-Data!$P4</f>
        <v>5.5</v>
      </c>
      <c r="AB4" s="30">
        <f>Data!$P4-Data!$Q4</f>
        <v>2.5</v>
      </c>
      <c r="AC4" s="30">
        <f>Data!$Q4-Data!$R4</f>
        <v>1</v>
      </c>
      <c r="AD4" s="30">
        <f>(Data!$AA4+Data!$AB4)/SUM(Data!$AA4:$AC4)</f>
        <v>0.8888888889</v>
      </c>
      <c r="AE4" s="31">
        <f>Data!$AA4^2/SQRT(Data!$AA4^2+Data!$AB4^2+Data!$AC4^2)</f>
        <v>4.939804315</v>
      </c>
      <c r="AF4" s="31">
        <f>Data!$AB4^2/SQRT(Data!$AA4^2+Data!$AB4^2+Data!$AC4^2)</f>
        <v>1.020620726</v>
      </c>
      <c r="AG4" s="31">
        <f>Data!$AC4^2/SQRT(Data!$AA4^2+Data!$AB4^2+Data!$AC4^2)</f>
        <v>0.1632993162</v>
      </c>
      <c r="AH4" s="30">
        <f>Data!$S4-Data!$T4</f>
        <v>0</v>
      </c>
      <c r="AI4" s="30">
        <f>Data!$T4-Data!$U4</f>
        <v>2</v>
      </c>
      <c r="AJ4" s="30">
        <f>Data!$U4-Data!$V4</f>
        <v>1</v>
      </c>
      <c r="AK4" s="30">
        <f>(Data!$AH4+Data!$AI4)/(Data!$AH4+Data!$AI4+Data!$AJ4)</f>
        <v>0.6666666667</v>
      </c>
      <c r="AL4" s="32">
        <f>Data!$AH4^2/SQRT(Data!$AH4^2+Data!$AI4^2+Data!$AJ4^2)</f>
        <v>0</v>
      </c>
      <c r="AM4" s="32">
        <f>Data!$AI4^2/SQRT(Data!$AH4^2+Data!$AI4^2+Data!$AJ4^2)</f>
        <v>1.788854382</v>
      </c>
      <c r="AN4" s="32">
        <f>Data!$AJ4^2/SQRT(Data!$AH4^2+Data!$AI4^2+Data!$AJ4^2)</f>
        <v>0.4472135955</v>
      </c>
      <c r="AO4" s="30">
        <f>Data!$W4-Data!$X4</f>
        <v>10</v>
      </c>
      <c r="AP4" s="30">
        <f>Data!$X4-Data!$Y4</f>
        <v>4</v>
      </c>
      <c r="AQ4" s="30">
        <f>Data!$Y4-Data!$Z4</f>
        <v>1</v>
      </c>
      <c r="AR4" s="30">
        <f>(Data!$AO4+Data!$AP4)/(Data!$AO4+Data!$AP4+Data!$AQ4)</f>
        <v>0.9333333333</v>
      </c>
      <c r="AS4" s="33">
        <f>Data!$AO4^2/SQRT(Data!$AO4^2+Data!$AP4^2+Data!$AQ4^2)</f>
        <v>9.24500327</v>
      </c>
      <c r="AT4" s="33">
        <f>Data!$AP4^2/SQRT(Data!$AO4^2+Data!$AP4^2+Data!$AQ4^2)</f>
        <v>1.479200523</v>
      </c>
      <c r="AU4" s="33">
        <f>Data!$AQ4^2/SQRT(Data!$AO4^2+Data!$AP4^2+Data!$AQ4^2)</f>
        <v>0.0924500327</v>
      </c>
      <c r="AV4" s="34">
        <f>_xlfn.VAR.P(Data!$K4:$N4)</f>
        <v>12.171875</v>
      </c>
      <c r="AW4" s="35">
        <f>_xlfn.VAR.P(Data!$C4:$F4)</f>
        <v>1.6875</v>
      </c>
      <c r="AX4" s="36">
        <f>_xlfn.VAR.P(Data!$G4:$J4)</f>
        <v>35.1875</v>
      </c>
      <c r="AY4" s="37"/>
      <c r="AZ4" s="38"/>
      <c r="BA4" s="39"/>
      <c r="BB4" s="30" t="str">
        <f>IF(AND(Data!$AE4&gt;Data!$AF4,Data!$AE4&gt;Data!$AG4),"1",IF(AND(Data!$AF4&gt;Data!$AE4,Data!$AF4&gt;Data!$AG4),IF(Data!$AF4&lt;2.5*Data!$AE4,"1.2",IF(OR(Data!$AE4&gt;2.5,Data!$AE4+Data!$AF4+Data!$AG4&lt;9),"2.2","2")),IF(AND(Data!$AG4&gt;3.5*Data!$AE4,Data!$AG4&gt;3.5*Data!$AF4,Data!$AE4+Data!$AF4+Data!$AG4&gt;11,Data!$AE4+Data!$AF4&lt;2,Data!$Q4&gt;=18),"3",IF((Data!$AE4&gt;3*Data!$AF4),"1.3",IF(AND(Data!$AF4&gt;3*Data!$AE4,Data!$AF4&gt;2),"2.3","3.3")))))</f>
        <v>1</v>
      </c>
      <c r="BC4" s="30" t="str">
        <f>IF(AND(Data!$AL4&gt;Data!$AM4,Data!$AL4&gt;Data!$AN4),"1",IF(AND(Data!$AM4&gt;Data!$AL4,Data!$AM4&gt;Data!$AN4),IF(Data!$AM4&lt;2.5*Data!$AL4,"1.2",IF(OR(Data!$AL4&gt;2.5,Data!$AL4+Data!$AM4+Data!$AN4&lt;9),"2.2","2")),IF(AND(Data!$AN4&gt;3.5*Data!$AL4,Data!$AN4&gt;3.5*Data!$AM4,Data!$AL4+Data!$AM4+Data!$AN4&gt;11,Data!$AL4+Data!$AM4&lt;2,Data!$U4&gt;=18),"3",IF((Data!$AL4&gt;3*Data!$AM4),"1.3",IF(AND(Data!$AM4&gt;3*Data!$AL4,Data!$AM4&gt;2),"2.3","3.3")))))</f>
        <v>2.2</v>
      </c>
      <c r="BD4" s="30" t="str">
        <f>IF(AND(Data!$AS4&gt;Data!$AT4,Data!$AS4&gt;Data!$AU4),"1",IF(AND(Data!$AT4&gt;Data!$AS4,Data!$AT4&gt;Data!$AU4),IF(Data!$AT4&lt;2.5*Data!$AS4,"1.2",IF(OR(Data!$AS4&gt;2.5,Data!$AS4+Data!$AT4+Data!$AU4&lt;9),"2.2","2")),IF(AND(Data!$AU4&gt;3.5*Data!$AS4,Data!$AU4&gt;3.5*Data!$AT4,Data!$AS4+Data!$AT4+Data!$AU4&gt;11,Data!$AS4+Data!$AT4&lt;2,Data!$Y4&gt;=18),"3",IF((Data!$AS4&gt;3*Data!$AT4),"1.3",IF(AND(Data!$AT4&gt;3*Data!$AS4,Data!$AT4&gt;2),"2.3","3.3")))))</f>
        <v>1</v>
      </c>
      <c r="BE4" s="30" t="str">
        <f t="array" ref="BE4">XLOOKUP(Data!$O4,Data!$K4:$N4,$K$1:$N$1,"?",0,1)&amp;XLOOKUP(Data!$P4,Data!$K4:$N4,$K$1:$N$1,"?",0,1)&amp;XLOOKUP(Data!$Q4,Data!$K4:$N4,$K$1:$N$1,"?",0,1)</f>
        <v>CDI</v>
      </c>
      <c r="BF4" s="30" t="str">
        <f t="array" ref="BF4">XLOOKUP(Data!$S4,Data!$C4:$F4,$C$1:$F$1,"?",0,1)&amp;XLOOKUP(Data!$T4,Data!$C4:$F4,$C$1:$F$1,"?",0,1)&amp;XLOOKUP(Data!$U4,Data!$C4:$F4,$C$1:$F$1,"?",0,1)</f>
        <v>IID</v>
      </c>
      <c r="BG4" s="30" t="str">
        <f t="array" ref="BG4">XLOOKUP(Data!$W4,Data!$G4:$J4,$G$1:$J$1,"?",0,1)&amp;XLOOKUP(Data!$X4,Data!$G4:$J4,$G$1:$J$1,"?",0,1)&amp;XLOOKUP(Data!$Y4,Data!$G4:$J4,$G$1:$J$1,"?",0,1)</f>
        <v>CDI</v>
      </c>
      <c r="BH4" s="30" t="str">
        <f>VLOOKUP(LEFT(Data!$BE4,Data!$BB4),'Key 2'!$A$1:$C$40,2,FALSE)</f>
        <v>C</v>
      </c>
      <c r="BI4" s="30" t="str">
        <f>VLOOKUP(LEFT(Data!$BF4,Data!$BC4),'Key 2'!$A$1:$C$40,2,FALSE)</f>
        <v>#N/A</v>
      </c>
      <c r="BJ4" s="30" t="str">
        <f>VLOOKUP(LEFT(Data!$BG4,Data!$BD4),'Key 2'!$A$1:$C$40,2,FALSE)</f>
        <v>C</v>
      </c>
      <c r="BK4" s="30" t="str">
        <f>IF(AND(Data!$AV4&gt;=15,Data!$O4&gt;=20),"DG",IF(AND(Data!$AW4&gt;=15,Data!$S4&gt;=20),"MG",IF(AND(Data!$AV4&gt;=15,Data!$W4&gt;=20),"LG","0")))</f>
        <v>0</v>
      </c>
      <c r="BL4" s="30" t="str">
        <f>IF(AND(Data!$BK4="DG",Data!$AW4&gt;=15,Data!$S4&gt;=20,Data!$BH4&lt;&gt;Data!$BI4),"MG","LG")</f>
        <v>#N/A</v>
      </c>
      <c r="BM4" s="30" t="str">
        <f>IF(Data!$BK4="DG",Data!$BH4,IF(Data!$BK4="MG",Data!$BI4,Data!$BJ4))</f>
        <v>C</v>
      </c>
      <c r="BN4" s="30" t="str">
        <f>IF(Data!$BL4="DG",Data!$BH4,IF(Data!$BL4="MG",Data!$BI4,Data!$BJ4))</f>
        <v>#N/A</v>
      </c>
      <c r="BO4" s="40"/>
      <c r="BP4" s="40"/>
      <c r="BQ4" s="40"/>
      <c r="BR4" s="41"/>
      <c r="BS4" s="41"/>
      <c r="BT4" s="41" t="str">
        <f>VLOOKUP(Data!$BR4,'Key 1'!$B$1:$D$15,2,FALSE)</f>
        <v>TI</v>
      </c>
      <c r="BU4" s="41" t="str">
        <f>VLOOKUP(Data!$BS4,'Key 1'!$B$1:$D$15,2,FALSE)</f>
        <v>TI</v>
      </c>
      <c r="BV4" s="41">
        <f>VLOOKUP(Data!$BR4,'Key 1'!$B$1:$D$15,3,FALSE)</f>
        <v>0</v>
      </c>
      <c r="BW4" s="41">
        <f>VLOOKUP(Data!$BS4,'Key 1'!$B$1:$D$15,3,FALSE)</f>
        <v>0</v>
      </c>
      <c r="BX4" s="41" t="str">
        <f>IF(Data!$BK4="DG",IF(INT(Data!$BB4)-Data!$BB4&lt;0,"Low","High"),IF(Data!$BK4="MG",IF(INT(Data!$BC4)-Data!$BC4&lt;0,"Low","High"),IF(Data!$BK4="LG",IF(INT(Data!$BD4)-Data!$BD4&lt;0,"Low","High"),"High")))</f>
        <v>High</v>
      </c>
      <c r="BY4" s="41" t="str">
        <f>IF(Data!$BL4="DG",IF(INT(Data!$BB4)-Data!$BB4&lt;0,"Low","High"),IF(Data!$BL4="MG",IF(INT(Data!$BC4)-Data!$BC4&lt;0,"Low","High"),IF(Data!$BL4="LG",IF(INT(Data!$BD4)-Data!$BD4&lt;0,"Low","High"),"High")))</f>
        <v>#N/A</v>
      </c>
      <c r="BZ4" s="41" t="str">
        <f>IF(AND(Data!$BX4="High",Data!$BY4="High"),"High","Low")</f>
        <v>#N/A</v>
      </c>
      <c r="CA4" s="41" t="str">
        <f>IF(AND(Data!$BM4=Data!$BT4,Data!$BN4=Data!$BU4),"Matched",IF(Data!$BM4=Data!$BT4,"Sec Missed", IF(Data!$BN4=Data!$BU4," Pri Missed", "Both Missed")))</f>
        <v>#N/A</v>
      </c>
      <c r="CB4" s="42">
        <v>100.0</v>
      </c>
      <c r="CC4" s="43" t="s">
        <v>100</v>
      </c>
      <c r="CD4" s="42">
        <v>100.0</v>
      </c>
      <c r="CE4" s="43" t="s">
        <v>3</v>
      </c>
      <c r="CF4" s="44"/>
      <c r="CG4" s="43" t="s">
        <v>3</v>
      </c>
      <c r="CH4" s="43" t="s">
        <v>3</v>
      </c>
      <c r="CI4" s="43" t="s">
        <v>98</v>
      </c>
      <c r="CJ4" s="42">
        <v>100.0</v>
      </c>
      <c r="CK4" s="43" t="s">
        <v>3</v>
      </c>
      <c r="CL4" s="43" t="s">
        <v>98</v>
      </c>
      <c r="CM4" s="42">
        <v>100.0</v>
      </c>
      <c r="CN4" s="43" t="s">
        <v>99</v>
      </c>
      <c r="CO4" s="1"/>
      <c r="CP4" s="1"/>
      <c r="CQ4" s="1"/>
      <c r="CR4" s="1"/>
      <c r="CS4" s="1"/>
      <c r="CT4" s="1"/>
      <c r="CU4" s="1"/>
    </row>
    <row r="5" ht="48.0" customHeight="1">
      <c r="A5" s="28">
        <v>2159.0</v>
      </c>
      <c r="B5" s="29">
        <v>28.0</v>
      </c>
      <c r="C5" s="30">
        <v>16.0</v>
      </c>
      <c r="D5" s="30">
        <v>22.0</v>
      </c>
      <c r="E5" s="30">
        <v>11.0</v>
      </c>
      <c r="F5" s="30">
        <v>19.0</v>
      </c>
      <c r="G5" s="30">
        <v>12.0</v>
      </c>
      <c r="H5" s="30">
        <v>23.5</v>
      </c>
      <c r="I5" s="30">
        <v>9.0</v>
      </c>
      <c r="J5" s="30">
        <v>18.5</v>
      </c>
      <c r="K5" s="30">
        <v>14.5</v>
      </c>
      <c r="L5" s="30">
        <v>22.0</v>
      </c>
      <c r="M5" s="30">
        <v>9.5</v>
      </c>
      <c r="N5" s="30">
        <v>19.0</v>
      </c>
      <c r="O5" s="31">
        <f>LARGE(Data!$K5:$N5,1)</f>
        <v>22</v>
      </c>
      <c r="P5" s="31">
        <f>LARGE(Data!$K5:$N5,2)</f>
        <v>19</v>
      </c>
      <c r="Q5" s="31">
        <f>LARGE(Data!$K5:$N5,3)</f>
        <v>14.5</v>
      </c>
      <c r="R5" s="31">
        <f>LARGE(Data!$K5:$N5,4)</f>
        <v>9.5</v>
      </c>
      <c r="S5" s="32">
        <f>LARGE(Data!$C5:$F5,1)</f>
        <v>22</v>
      </c>
      <c r="T5" s="32">
        <f>LARGE(Data!$C5:$F5,2)</f>
        <v>19</v>
      </c>
      <c r="U5" s="32">
        <f>LARGE(Data!$C5:$F5,3)</f>
        <v>16</v>
      </c>
      <c r="V5" s="32">
        <f>LARGE(Data!$C5:$F5,4)</f>
        <v>11</v>
      </c>
      <c r="W5" s="33">
        <f>LARGE(Data!$G5:$J5,1)</f>
        <v>23.5</v>
      </c>
      <c r="X5" s="33">
        <f>LARGE(Data!$G5:$J5,2)</f>
        <v>18.5</v>
      </c>
      <c r="Y5" s="33">
        <f>LARGE(Data!$G5:$J5,3)</f>
        <v>12</v>
      </c>
      <c r="Z5" s="33">
        <f>LARGE(Data!$G5:$J5,4)</f>
        <v>9</v>
      </c>
      <c r="AA5" s="30">
        <f>Data!$O5-Data!$P5</f>
        <v>3</v>
      </c>
      <c r="AB5" s="30">
        <f>Data!$P5-Data!$Q5</f>
        <v>4.5</v>
      </c>
      <c r="AC5" s="30">
        <f>Data!$Q5-Data!$R5</f>
        <v>5</v>
      </c>
      <c r="AD5" s="30">
        <f>(Data!$AA5+Data!$AB5)/SUM(Data!$AA5:$AC5)</f>
        <v>0.6</v>
      </c>
      <c r="AE5" s="31">
        <f>Data!$AA5^2/SQRT(Data!$AA5^2+Data!$AB5^2+Data!$AC5^2)</f>
        <v>1.22191962</v>
      </c>
      <c r="AF5" s="31">
        <f>Data!$AB5^2/SQRT(Data!$AA5^2+Data!$AB5^2+Data!$AC5^2)</f>
        <v>2.749319145</v>
      </c>
      <c r="AG5" s="31">
        <f>Data!$AC5^2/SQRT(Data!$AA5^2+Data!$AB5^2+Data!$AC5^2)</f>
        <v>3.394221167</v>
      </c>
      <c r="AH5" s="30">
        <f>Data!$S5-Data!$T5</f>
        <v>3</v>
      </c>
      <c r="AI5" s="30">
        <f>Data!$T5-Data!$U5</f>
        <v>3</v>
      </c>
      <c r="AJ5" s="30">
        <f>Data!$U5-Data!$V5</f>
        <v>5</v>
      </c>
      <c r="AK5" s="30">
        <f>(Data!$AH5+Data!$AI5)/(Data!$AH5+Data!$AI5+Data!$AJ5)</f>
        <v>0.5454545455</v>
      </c>
      <c r="AL5" s="32">
        <f>Data!$AH5^2/SQRT(Data!$AH5^2+Data!$AI5^2+Data!$AJ5^2)</f>
        <v>1.372487133</v>
      </c>
      <c r="AM5" s="32">
        <f>Data!$AI5^2/SQRT(Data!$AH5^2+Data!$AI5^2+Data!$AJ5^2)</f>
        <v>1.372487133</v>
      </c>
      <c r="AN5" s="32">
        <f>Data!$AJ5^2/SQRT(Data!$AH5^2+Data!$AI5^2+Data!$AJ5^2)</f>
        <v>3.812464258</v>
      </c>
      <c r="AO5" s="30">
        <f>Data!$W5-Data!$X5</f>
        <v>5</v>
      </c>
      <c r="AP5" s="30">
        <f>Data!$X5-Data!$Y5</f>
        <v>6.5</v>
      </c>
      <c r="AQ5" s="30">
        <f>Data!$Y5-Data!$Z5</f>
        <v>3</v>
      </c>
      <c r="AR5" s="30">
        <f>(Data!$AO5+Data!$AP5)/(Data!$AO5+Data!$AP5+Data!$AQ5)</f>
        <v>0.7931034483</v>
      </c>
      <c r="AS5" s="33">
        <f>Data!$AO5^2/SQRT(Data!$AO5^2+Data!$AP5^2+Data!$AQ5^2)</f>
        <v>2.862991672</v>
      </c>
      <c r="AT5" s="33">
        <f>Data!$AP5^2/SQRT(Data!$AO5^2+Data!$AP5^2+Data!$AQ5^2)</f>
        <v>4.838455925</v>
      </c>
      <c r="AU5" s="33">
        <f>Data!$AQ5^2/SQRT(Data!$AO5^2+Data!$AP5^2+Data!$AQ5^2)</f>
        <v>1.030677002</v>
      </c>
      <c r="AV5" s="34">
        <f>_xlfn.VAR.P(Data!$K5:$N5)</f>
        <v>22.3125</v>
      </c>
      <c r="AW5" s="35">
        <f>_xlfn.VAR.P(Data!$C5:$F5)</f>
        <v>16.5</v>
      </c>
      <c r="AX5" s="36">
        <f>_xlfn.VAR.P(Data!$G5:$J5)</f>
        <v>31.8125</v>
      </c>
      <c r="AY5" s="37"/>
      <c r="AZ5" s="38"/>
      <c r="BA5" s="39"/>
      <c r="BB5" s="30" t="str">
        <f>IF(AND(Data!$AE5&gt;Data!$AF5,Data!$AE5&gt;Data!$AG5),"1",IF(AND(Data!$AF5&gt;Data!$AE5,Data!$AF5&gt;Data!$AG5),IF(Data!$AF5&lt;2.5*Data!$AE5,"1.2",IF(OR(Data!$AE5&gt;2.5,Data!$AE5+Data!$AF5+Data!$AG5&lt;9),"2.2","2")),IF(AND(Data!$AG5&gt;3.5*Data!$AE5,Data!$AG5&gt;3.5*Data!$AF5,Data!$AE5+Data!$AF5+Data!$AG5&gt;11,Data!$AE5+Data!$AF5&lt;2,Data!$Q5&gt;=18),"3",IF((Data!$AE5&gt;3*Data!$AF5),"1.3",IF(AND(Data!$AF5&gt;3*Data!$AE5,Data!$AF5&gt;2),"2.3","3.3")))))</f>
        <v>3.3</v>
      </c>
      <c r="BC5" s="30" t="str">
        <f>IF(AND(Data!$AL5&gt;Data!$AM5,Data!$AL5&gt;Data!$AN5),"1",IF(AND(Data!$AM5&gt;Data!$AL5,Data!$AM5&gt;Data!$AN5),IF(Data!$AM5&lt;2.5*Data!$AL5,"1.2",IF(OR(Data!$AL5&gt;2.5,Data!$AL5+Data!$AM5+Data!$AN5&lt;9),"2.2","2")),IF(AND(Data!$AN5&gt;3.5*Data!$AL5,Data!$AN5&gt;3.5*Data!$AM5,Data!$AL5+Data!$AM5+Data!$AN5&gt;11,Data!$AL5+Data!$AM5&lt;2,Data!$U5&gt;=18),"3",IF((Data!$AL5&gt;3*Data!$AM5),"1.3",IF(AND(Data!$AM5&gt;3*Data!$AL5,Data!$AM5&gt;2),"2.3","3.3")))))</f>
        <v>3.3</v>
      </c>
      <c r="BD5" s="30" t="str">
        <f>IF(AND(Data!$AS5&gt;Data!$AT5,Data!$AS5&gt;Data!$AU5),"1",IF(AND(Data!$AT5&gt;Data!$AS5,Data!$AT5&gt;Data!$AU5),IF(Data!$AT5&lt;2.5*Data!$AS5,"1.2",IF(OR(Data!$AS5&gt;2.5,Data!$AS5+Data!$AT5+Data!$AU5&lt;9),"2.2","2")),IF(AND(Data!$AU5&gt;3.5*Data!$AS5,Data!$AU5&gt;3.5*Data!$AT5,Data!$AS5+Data!$AT5+Data!$AU5&gt;11,Data!$AS5+Data!$AT5&lt;2,Data!$Y5&gt;=18),"3",IF((Data!$AS5&gt;3*Data!$AT5),"1.3",IF(AND(Data!$AT5&gt;3*Data!$AS5,Data!$AT5&gt;2),"2.3","3.3")))))</f>
        <v>1.2</v>
      </c>
      <c r="BE5" s="30" t="str">
        <f t="array" ref="BE5">XLOOKUP(Data!$O5,Data!$K5:$N5,$K$1:$N$1,"?",0,1)&amp;XLOOKUP(Data!$P5,Data!$K5:$N5,$K$1:$N$1,"?",0,1)&amp;XLOOKUP(Data!$Q5,Data!$K5:$N5,$K$1:$N$1,"?",0,1)</f>
        <v>ICD</v>
      </c>
      <c r="BF5" s="30" t="str">
        <f t="array" ref="BF5">XLOOKUP(Data!$S5,Data!$C5:$F5,$C$1:$F$1,"?",0,1)&amp;XLOOKUP(Data!$T5,Data!$C5:$F5,$C$1:$F$1,"?",0,1)&amp;XLOOKUP(Data!$U5,Data!$C5:$F5,$C$1:$F$1,"?",0,1)</f>
        <v>ICD</v>
      </c>
      <c r="BG5" s="30" t="str">
        <f t="array" ref="BG5">XLOOKUP(Data!$W5,Data!$G5:$J5,$G$1:$J$1,"?",0,1)&amp;XLOOKUP(Data!$X5,Data!$G5:$J5,$G$1:$J$1,"?",0,1)&amp;XLOOKUP(Data!$Y5,Data!$G5:$J5,$G$1:$J$1,"?",0,1)</f>
        <v>ICD</v>
      </c>
      <c r="BH5" s="30" t="str">
        <f>VLOOKUP(LEFT(Data!$BE5,Data!$BB5),'Key 2'!$A$1:$C$40,2,FALSE)</f>
        <v>DIC</v>
      </c>
      <c r="BI5" s="30" t="str">
        <f>VLOOKUP(LEFT(Data!$BF5,Data!$BC5),'Key 2'!$A$1:$C$40,2,FALSE)</f>
        <v>DIC</v>
      </c>
      <c r="BJ5" s="30" t="str">
        <f>VLOOKUP(LEFT(Data!$BG5,Data!$BD5),'Key 2'!$A$1:$C$40,2,FALSE)</f>
        <v>I</v>
      </c>
      <c r="BK5" s="30" t="str">
        <f>IF(AND(Data!$AV5&gt;=15,Data!$O5&gt;=20),"DG",IF(AND(Data!$AW5&gt;=15,Data!$S5&gt;=20),"MG",IF(AND(Data!$AV5&gt;=15,Data!$W5&gt;=20),"LG","0")))</f>
        <v>DG</v>
      </c>
      <c r="BL5" s="30" t="str">
        <f>IF(AND(Data!$BK5="DG",Data!$AW5&gt;=15,Data!$S5&gt;=20,Data!$BH5&lt;&gt;Data!$BI5),"MG","LG")</f>
        <v>LG</v>
      </c>
      <c r="BM5" s="30" t="str">
        <f>IF(Data!$BK5="DG",Data!$BH5,IF(Data!$BK5="MG",Data!$BI5,Data!$BJ5))</f>
        <v>DIC</v>
      </c>
      <c r="BN5" s="30" t="str">
        <f>IF(Data!$BL5="DG",Data!$BH5,IF(Data!$BL5="MG",Data!$BI5,Data!$BJ5))</f>
        <v>I</v>
      </c>
      <c r="BO5" s="40"/>
      <c r="BP5" s="40"/>
      <c r="BQ5" s="40"/>
      <c r="BR5" s="41"/>
      <c r="BS5" s="41"/>
      <c r="BT5" s="41" t="str">
        <f>VLOOKUP(Data!$BR5,'Key 1'!$B$1:$D$15,2,FALSE)</f>
        <v>TI</v>
      </c>
      <c r="BU5" s="41" t="str">
        <f>VLOOKUP(Data!$BS5,'Key 1'!$B$1:$D$15,2,FALSE)</f>
        <v>TI</v>
      </c>
      <c r="BV5" s="41">
        <f>VLOOKUP(Data!$BR5,'Key 1'!$B$1:$D$15,3,FALSE)</f>
        <v>0</v>
      </c>
      <c r="BW5" s="41">
        <f>VLOOKUP(Data!$BS5,'Key 1'!$B$1:$D$15,3,FALSE)</f>
        <v>0</v>
      </c>
      <c r="BX5" s="41" t="str">
        <f>IF(Data!$BK5="DG",IF(INT(Data!$BB5)-Data!$BB5&lt;0,"Low","High"),IF(Data!$BK5="MG",IF(INT(Data!$BC5)-Data!$BC5&lt;0,"Low","High"),IF(Data!$BK5="LG",IF(INT(Data!$BD5)-Data!$BD5&lt;0,"Low","High"),"High")))</f>
        <v>Low</v>
      </c>
      <c r="BY5" s="41" t="str">
        <f>IF(Data!$BL5="DG",IF(INT(Data!$BB5)-Data!$BB5&lt;0,"Low","High"),IF(Data!$BL5="MG",IF(INT(Data!$BC5)-Data!$BC5&lt;0,"Low","High"),IF(Data!$BL5="LG",IF(INT(Data!$BD5)-Data!$BD5&lt;0,"Low","High"),"High")))</f>
        <v>Low</v>
      </c>
      <c r="BZ5" s="41" t="str">
        <f>IF(AND(Data!$BX5="High",Data!$BY5="High"),"High","Low")</f>
        <v>Low</v>
      </c>
      <c r="CA5" s="41" t="str">
        <f>IF(AND(Data!$BM5=Data!$BT5,Data!$BN5=Data!$BU5),"Matched",IF(Data!$BM5=Data!$BT5,"Sec Missed", IF(Data!$BN5=Data!$BU5," Pri Missed", "Both Missed")))</f>
        <v>Both Missed</v>
      </c>
      <c r="CB5" s="42">
        <v>100.0</v>
      </c>
      <c r="CC5" s="42">
        <v>100.0</v>
      </c>
      <c r="CD5" s="42">
        <v>100.0</v>
      </c>
      <c r="CE5" s="43" t="s">
        <v>96</v>
      </c>
      <c r="CF5" s="43" t="s">
        <v>101</v>
      </c>
      <c r="CG5" s="43" t="s">
        <v>96</v>
      </c>
      <c r="CH5" s="43" t="s">
        <v>96</v>
      </c>
      <c r="CI5" s="43" t="s">
        <v>97</v>
      </c>
      <c r="CJ5" s="42">
        <v>100.0</v>
      </c>
      <c r="CK5" s="43" t="s">
        <v>101</v>
      </c>
      <c r="CL5" s="43" t="s">
        <v>102</v>
      </c>
      <c r="CM5" s="42">
        <v>100.0</v>
      </c>
      <c r="CN5" s="43" t="s">
        <v>99</v>
      </c>
      <c r="CO5" s="1"/>
      <c r="CP5" s="1"/>
      <c r="CQ5" s="1"/>
      <c r="CR5" s="1"/>
      <c r="CS5" s="1"/>
      <c r="CT5" s="1"/>
      <c r="CU5" s="1"/>
    </row>
    <row r="6" ht="48.0" customHeight="1">
      <c r="A6" s="28">
        <v>2160.0</v>
      </c>
      <c r="B6" s="29">
        <v>28.0</v>
      </c>
      <c r="C6" s="30">
        <v>9.0</v>
      </c>
      <c r="D6" s="30">
        <v>22.0</v>
      </c>
      <c r="E6" s="30">
        <v>18.0</v>
      </c>
      <c r="F6" s="30">
        <v>16.0</v>
      </c>
      <c r="G6" s="30">
        <v>18.0</v>
      </c>
      <c r="H6" s="30">
        <v>25.0</v>
      </c>
      <c r="I6" s="30">
        <v>9.0</v>
      </c>
      <c r="J6" s="30">
        <v>6.0</v>
      </c>
      <c r="K6" s="30">
        <v>14.0</v>
      </c>
      <c r="L6" s="30">
        <v>23.5</v>
      </c>
      <c r="M6" s="30">
        <v>13.0</v>
      </c>
      <c r="N6" s="30">
        <v>9.5</v>
      </c>
      <c r="O6" s="31">
        <f>LARGE(Data!$K6:$N6,1)</f>
        <v>23.5</v>
      </c>
      <c r="P6" s="31">
        <f>LARGE(Data!$K6:$N6,2)</f>
        <v>14</v>
      </c>
      <c r="Q6" s="31">
        <f>LARGE(Data!$K6:$N6,3)</f>
        <v>13</v>
      </c>
      <c r="R6" s="31">
        <f>LARGE(Data!$K6:$N6,4)</f>
        <v>9.5</v>
      </c>
      <c r="S6" s="32">
        <f>LARGE(Data!$C6:$F6,1)</f>
        <v>22</v>
      </c>
      <c r="T6" s="32">
        <f>LARGE(Data!$C6:$F6,2)</f>
        <v>18</v>
      </c>
      <c r="U6" s="32">
        <f>LARGE(Data!$C6:$F6,3)</f>
        <v>16</v>
      </c>
      <c r="V6" s="32">
        <f>LARGE(Data!$C6:$F6,4)</f>
        <v>9</v>
      </c>
      <c r="W6" s="33">
        <f>LARGE(Data!$G6:$J6,1)</f>
        <v>25</v>
      </c>
      <c r="X6" s="33">
        <f>LARGE(Data!$G6:$J6,2)</f>
        <v>18</v>
      </c>
      <c r="Y6" s="33">
        <f>LARGE(Data!$G6:$J6,3)</f>
        <v>9</v>
      </c>
      <c r="Z6" s="33">
        <f>LARGE(Data!$G6:$J6,4)</f>
        <v>6</v>
      </c>
      <c r="AA6" s="30">
        <f>Data!$O6-Data!$P6</f>
        <v>9.5</v>
      </c>
      <c r="AB6" s="30">
        <f>Data!$P6-Data!$Q6</f>
        <v>1</v>
      </c>
      <c r="AC6" s="30">
        <f>Data!$Q6-Data!$R6</f>
        <v>3.5</v>
      </c>
      <c r="AD6" s="30">
        <f>(Data!$AA6+Data!$AB6)/SUM(Data!$AA6:$AC6)</f>
        <v>0.75</v>
      </c>
      <c r="AE6" s="31">
        <f>Data!$AA6^2/SQRT(Data!$AA6^2+Data!$AB6^2+Data!$AC6^2)</f>
        <v>8.871091029</v>
      </c>
      <c r="AF6" s="31">
        <f>Data!$AB6^2/SQRT(Data!$AA6^2+Data!$AB6^2+Data!$AC6^2)</f>
        <v>0.09829463744</v>
      </c>
      <c r="AG6" s="31">
        <f>Data!$AC6^2/SQRT(Data!$AA6^2+Data!$AB6^2+Data!$AC6^2)</f>
        <v>1.204109309</v>
      </c>
      <c r="AH6" s="30">
        <f>Data!$S6-Data!$T6</f>
        <v>4</v>
      </c>
      <c r="AI6" s="30">
        <f>Data!$T6-Data!$U6</f>
        <v>2</v>
      </c>
      <c r="AJ6" s="30">
        <f>Data!$U6-Data!$V6</f>
        <v>7</v>
      </c>
      <c r="AK6" s="30">
        <f>(Data!$AH6+Data!$AI6)/(Data!$AH6+Data!$AI6+Data!$AJ6)</f>
        <v>0.4615384615</v>
      </c>
      <c r="AL6" s="32">
        <f>Data!$AH6^2/SQRT(Data!$AH6^2+Data!$AI6^2+Data!$AJ6^2)</f>
        <v>1.926173649</v>
      </c>
      <c r="AM6" s="32">
        <f>Data!$AI6^2/SQRT(Data!$AH6^2+Data!$AI6^2+Data!$AJ6^2)</f>
        <v>0.4815434123</v>
      </c>
      <c r="AN6" s="32">
        <f>Data!$AJ6^2/SQRT(Data!$AH6^2+Data!$AI6^2+Data!$AJ6^2)</f>
        <v>5.898906801</v>
      </c>
      <c r="AO6" s="30">
        <f>Data!$W6-Data!$X6</f>
        <v>7</v>
      </c>
      <c r="AP6" s="30">
        <f>Data!$X6-Data!$Y6</f>
        <v>9</v>
      </c>
      <c r="AQ6" s="30">
        <f>Data!$Y6-Data!$Z6</f>
        <v>3</v>
      </c>
      <c r="AR6" s="30">
        <f>(Data!$AO6+Data!$AP6)/(Data!$AO6+Data!$AP6+Data!$AQ6)</f>
        <v>0.8421052632</v>
      </c>
      <c r="AS6" s="33">
        <f>Data!$AO6^2/SQRT(Data!$AO6^2+Data!$AP6^2+Data!$AQ6^2)</f>
        <v>4.156125755</v>
      </c>
      <c r="AT6" s="33">
        <f>Data!$AP6^2/SQRT(Data!$AO6^2+Data!$AP6^2+Data!$AQ6^2)</f>
        <v>6.87033033</v>
      </c>
      <c r="AU6" s="33">
        <f>Data!$AQ6^2/SQRT(Data!$AO6^2+Data!$AP6^2+Data!$AQ6^2)</f>
        <v>0.7633700367</v>
      </c>
      <c r="AV6" s="34">
        <f>_xlfn.VAR.P(Data!$K6:$N6)</f>
        <v>26.875</v>
      </c>
      <c r="AW6" s="35">
        <f>_xlfn.VAR.P(Data!$C6:$F6)</f>
        <v>22.1875</v>
      </c>
      <c r="AX6" s="36">
        <f>_xlfn.VAR.P(Data!$G6:$J6)</f>
        <v>56.25</v>
      </c>
      <c r="AY6" s="37"/>
      <c r="AZ6" s="38"/>
      <c r="BA6" s="39"/>
      <c r="BB6" s="30" t="str">
        <f>IF(AND(Data!$AE6&gt;Data!$AF6,Data!$AE6&gt;Data!$AG6),"1",IF(AND(Data!$AF6&gt;Data!$AE6,Data!$AF6&gt;Data!$AG6),IF(Data!$AF6&lt;2.5*Data!$AE6,"1.2",IF(OR(Data!$AE6&gt;2.5,Data!$AE6+Data!$AF6+Data!$AG6&lt;9),"2.2","2")),IF(AND(Data!$AG6&gt;3.5*Data!$AE6,Data!$AG6&gt;3.5*Data!$AF6,Data!$AE6+Data!$AF6+Data!$AG6&gt;11,Data!$AE6+Data!$AF6&lt;2,Data!$Q6&gt;=18),"3",IF((Data!$AE6&gt;3*Data!$AF6),"1.3",IF(AND(Data!$AF6&gt;3*Data!$AE6,Data!$AF6&gt;2),"2.3","3.3")))))</f>
        <v>1</v>
      </c>
      <c r="BC6" s="30" t="str">
        <f>IF(AND(Data!$AL6&gt;Data!$AM6,Data!$AL6&gt;Data!$AN6),"1",IF(AND(Data!$AM6&gt;Data!$AL6,Data!$AM6&gt;Data!$AN6),IF(Data!$AM6&lt;2.5*Data!$AL6,"1.2",IF(OR(Data!$AL6&gt;2.5,Data!$AL6+Data!$AM6+Data!$AN6&lt;9),"2.2","2")),IF(AND(Data!$AN6&gt;3.5*Data!$AL6,Data!$AN6&gt;3.5*Data!$AM6,Data!$AL6+Data!$AM6+Data!$AN6&gt;11,Data!$AL6+Data!$AM6&lt;2,Data!$U6&gt;=18),"3",IF((Data!$AL6&gt;3*Data!$AM6),"1.3",IF(AND(Data!$AM6&gt;3*Data!$AL6,Data!$AM6&gt;2),"2.3","3.3")))))</f>
        <v>1.3</v>
      </c>
      <c r="BD6" s="30" t="str">
        <f>IF(AND(Data!$AS6&gt;Data!$AT6,Data!$AS6&gt;Data!$AU6),"1",IF(AND(Data!$AT6&gt;Data!$AS6,Data!$AT6&gt;Data!$AU6),IF(Data!$AT6&lt;2.5*Data!$AS6,"1.2",IF(OR(Data!$AS6&gt;2.5,Data!$AS6+Data!$AT6+Data!$AU6&lt;9),"2.2","2")),IF(AND(Data!$AU6&gt;3.5*Data!$AS6,Data!$AU6&gt;3.5*Data!$AT6,Data!$AS6+Data!$AT6+Data!$AU6&gt;11,Data!$AS6+Data!$AT6&lt;2,Data!$Y6&gt;=18),"3",IF((Data!$AS6&gt;3*Data!$AT6),"1.3",IF(AND(Data!$AT6&gt;3*Data!$AS6,Data!$AT6&gt;2),"2.3","3.3")))))</f>
        <v>1.2</v>
      </c>
      <c r="BE6" s="30" t="str">
        <f t="array" ref="BE6">XLOOKUP(Data!$O6,Data!$K6:$N6,$K$1:$N$1,"?",0,1)&amp;XLOOKUP(Data!$P6,Data!$K6:$N6,$K$1:$N$1,"?",0,1)&amp;XLOOKUP(Data!$Q6,Data!$K6:$N6,$K$1:$N$1,"?",0,1)</f>
        <v>IDS</v>
      </c>
      <c r="BF6" s="30" t="str">
        <f t="array" ref="BF6">XLOOKUP(Data!$S6,Data!$C6:$F6,$C$1:$F$1,"?",0,1)&amp;XLOOKUP(Data!$T6,Data!$C6:$F6,$C$1:$F$1,"?",0,1)&amp;XLOOKUP(Data!$U6,Data!$C6:$F6,$C$1:$F$1,"?",0,1)</f>
        <v>ISC</v>
      </c>
      <c r="BG6" s="30" t="str">
        <f t="array" ref="BG6">XLOOKUP(Data!$W6,Data!$G6:$J6,$G$1:$J$1,"?",0,1)&amp;XLOOKUP(Data!$X6,Data!$G6:$J6,$G$1:$J$1,"?",0,1)&amp;XLOOKUP(Data!$Y6,Data!$G6:$J6,$G$1:$J$1,"?",0,1)</f>
        <v>IDS</v>
      </c>
      <c r="BH6" s="30" t="str">
        <f>VLOOKUP(LEFT(Data!$BE6,Data!$BB6),'Key 2'!$A$1:$C$40,2,FALSE)</f>
        <v>I</v>
      </c>
      <c r="BI6" s="30" t="str">
        <f>VLOOKUP(LEFT(Data!$BF6,Data!$BC6),'Key 2'!$A$1:$C$40,2,FALSE)</f>
        <v>I</v>
      </c>
      <c r="BJ6" s="30" t="str">
        <f>VLOOKUP(LEFT(Data!$BG6,Data!$BD6),'Key 2'!$A$1:$C$40,2,FALSE)</f>
        <v>I</v>
      </c>
      <c r="BK6" s="30" t="str">
        <f>IF(AND(Data!$AV6&gt;=15,Data!$O6&gt;=20),"DG",IF(AND(Data!$AW6&gt;=15,Data!$S6&gt;=20),"MG",IF(AND(Data!$AV6&gt;=15,Data!$W6&gt;=20),"LG","0")))</f>
        <v>DG</v>
      </c>
      <c r="BL6" s="30" t="str">
        <f>IF(AND(Data!$BK6="DG",Data!$AW6&gt;=15,Data!$S6&gt;=20,Data!$BH6&lt;&gt;Data!$BI6),"MG","LG")</f>
        <v>LG</v>
      </c>
      <c r="BM6" s="30" t="str">
        <f>IF(Data!$BK6="DG",Data!$BH6,IF(Data!$BK6="MG",Data!$BI6,Data!$BJ6))</f>
        <v>I</v>
      </c>
      <c r="BN6" s="30" t="str">
        <f>IF(Data!$BL6="DG",Data!$BH6,IF(Data!$BL6="MG",Data!$BI6,Data!$BJ6))</f>
        <v>I</v>
      </c>
      <c r="BO6" s="40"/>
      <c r="BP6" s="40"/>
      <c r="BQ6" s="40"/>
      <c r="BR6" s="41"/>
      <c r="BS6" s="41"/>
      <c r="BT6" s="41" t="str">
        <f>VLOOKUP(Data!$BR6,'Key 1'!$B$1:$D$15,2,FALSE)</f>
        <v>TI</v>
      </c>
      <c r="BU6" s="41" t="str">
        <f>VLOOKUP(Data!$BS6,'Key 1'!$B$1:$D$15,2,FALSE)</f>
        <v>TI</v>
      </c>
      <c r="BV6" s="41">
        <f>VLOOKUP(Data!$BR6,'Key 1'!$B$1:$D$15,3,FALSE)</f>
        <v>0</v>
      </c>
      <c r="BW6" s="41">
        <f>VLOOKUP(Data!$BS6,'Key 1'!$B$1:$D$15,3,FALSE)</f>
        <v>0</v>
      </c>
      <c r="BX6" s="41" t="str">
        <f>IF(Data!$BK6="DG",IF(INT(Data!$BB6)-Data!$BB6&lt;0,"Low","High"),IF(Data!$BK6="MG",IF(INT(Data!$BC6)-Data!$BC6&lt;0,"Low","High"),IF(Data!$BK6="LG",IF(INT(Data!$BD6)-Data!$BD6&lt;0,"Low","High"),"High")))</f>
        <v>High</v>
      </c>
      <c r="BY6" s="41" t="str">
        <f>IF(Data!$BL6="DG",IF(INT(Data!$BB6)-Data!$BB6&lt;0,"Low","High"),IF(Data!$BL6="MG",IF(INT(Data!$BC6)-Data!$BC6&lt;0,"Low","High"),IF(Data!$BL6="LG",IF(INT(Data!$BD6)-Data!$BD6&lt;0,"Low","High"),"High")))</f>
        <v>Low</v>
      </c>
      <c r="BZ6" s="41" t="str">
        <f>IF(AND(Data!$BX6="High",Data!$BY6="High"),"High","Low")</f>
        <v>Low</v>
      </c>
      <c r="CA6" s="41" t="str">
        <f>IF(AND(Data!$BM6=Data!$BT6,Data!$BN6=Data!$BU6),"Matched",IF(Data!$BM6=Data!$BT6,"Sec Missed", IF(Data!$BN6=Data!$BU6," Pri Missed", "Both Missed")))</f>
        <v>Both Missed</v>
      </c>
      <c r="CB6" s="42">
        <v>100.0</v>
      </c>
      <c r="CC6" s="42">
        <v>100.0</v>
      </c>
      <c r="CD6" s="42">
        <v>96.8</v>
      </c>
      <c r="CE6" s="43" t="s">
        <v>1</v>
      </c>
      <c r="CF6" s="43" t="s">
        <v>1</v>
      </c>
      <c r="CG6" s="43" t="s">
        <v>15</v>
      </c>
      <c r="CH6" s="43" t="s">
        <v>1</v>
      </c>
      <c r="CI6" s="43" t="s">
        <v>97</v>
      </c>
      <c r="CJ6" s="42">
        <v>100.0</v>
      </c>
      <c r="CK6" s="43" t="s">
        <v>15</v>
      </c>
      <c r="CL6" s="43" t="s">
        <v>98</v>
      </c>
      <c r="CM6" s="42">
        <v>96.85</v>
      </c>
      <c r="CN6" s="43" t="s">
        <v>99</v>
      </c>
      <c r="CO6" s="1"/>
      <c r="CP6" s="1"/>
      <c r="CQ6" s="1"/>
      <c r="CR6" s="1"/>
      <c r="CS6" s="1"/>
      <c r="CT6" s="1"/>
      <c r="CU6" s="1"/>
    </row>
    <row r="7" ht="48.0" customHeight="1">
      <c r="A7" s="28">
        <v>2161.0</v>
      </c>
      <c r="B7" s="29">
        <v>28.0</v>
      </c>
      <c r="C7" s="30">
        <v>22.5</v>
      </c>
      <c r="D7" s="30">
        <v>23.5</v>
      </c>
      <c r="E7" s="30">
        <v>3.0</v>
      </c>
      <c r="F7" s="30">
        <v>19.0</v>
      </c>
      <c r="G7" s="30">
        <v>22.0</v>
      </c>
      <c r="H7" s="30">
        <v>20.0</v>
      </c>
      <c r="I7" s="30">
        <v>1.9411764705882353</v>
      </c>
      <c r="J7" s="30">
        <v>16.0</v>
      </c>
      <c r="K7" s="30">
        <v>22.0</v>
      </c>
      <c r="L7" s="30">
        <v>22.0</v>
      </c>
      <c r="M7" s="30">
        <v>2.8</v>
      </c>
      <c r="N7" s="30">
        <v>18.0</v>
      </c>
      <c r="O7" s="31">
        <f>LARGE(Data!$K7:$N7,1)</f>
        <v>22</v>
      </c>
      <c r="P7" s="31">
        <f>LARGE(Data!$K7:$N7,2)</f>
        <v>22</v>
      </c>
      <c r="Q7" s="31">
        <f>LARGE(Data!$K7:$N7,3)</f>
        <v>18</v>
      </c>
      <c r="R7" s="31">
        <f>LARGE(Data!$K7:$N7,4)</f>
        <v>2.8</v>
      </c>
      <c r="S7" s="32">
        <f>LARGE(Data!$C7:$F7,1)</f>
        <v>23.5</v>
      </c>
      <c r="T7" s="32">
        <f>LARGE(Data!$C7:$F7,2)</f>
        <v>22.5</v>
      </c>
      <c r="U7" s="32">
        <f>LARGE(Data!$C7:$F7,3)</f>
        <v>19</v>
      </c>
      <c r="V7" s="32">
        <f>LARGE(Data!$C7:$F7,4)</f>
        <v>3</v>
      </c>
      <c r="W7" s="33">
        <f>LARGE(Data!$G7:$J7,1)</f>
        <v>22</v>
      </c>
      <c r="X7" s="33">
        <f>LARGE(Data!$G7:$J7,2)</f>
        <v>20</v>
      </c>
      <c r="Y7" s="33">
        <f>LARGE(Data!$G7:$J7,3)</f>
        <v>16</v>
      </c>
      <c r="Z7" s="33">
        <f>LARGE(Data!$G7:$J7,4)</f>
        <v>1.941176471</v>
      </c>
      <c r="AA7" s="30">
        <f>Data!$O7-Data!$P7</f>
        <v>0</v>
      </c>
      <c r="AB7" s="30">
        <f>Data!$P7-Data!$Q7</f>
        <v>4</v>
      </c>
      <c r="AC7" s="30">
        <f>Data!$Q7-Data!$R7</f>
        <v>15.2</v>
      </c>
      <c r="AD7" s="30">
        <f>(Data!$AA7+Data!$AB7)/SUM(Data!$AA7:$AC7)</f>
        <v>0.2083333333</v>
      </c>
      <c r="AE7" s="31">
        <f>Data!$AA7^2/SQRT(Data!$AA7^2+Data!$AB7^2+Data!$AC7^2)</f>
        <v>0</v>
      </c>
      <c r="AF7" s="31">
        <f>Data!$AB7^2/SQRT(Data!$AA7^2+Data!$AB7^2+Data!$AC7^2)</f>
        <v>1.017973197</v>
      </c>
      <c r="AG7" s="31">
        <f>Data!$AC7^2/SQRT(Data!$AA7^2+Data!$AB7^2+Data!$AC7^2)</f>
        <v>14.69953297</v>
      </c>
      <c r="AH7" s="30">
        <f>Data!$S7-Data!$T7</f>
        <v>1</v>
      </c>
      <c r="AI7" s="30">
        <f>Data!$T7-Data!$U7</f>
        <v>3.5</v>
      </c>
      <c r="AJ7" s="30">
        <f>Data!$U7-Data!$V7</f>
        <v>16</v>
      </c>
      <c r="AK7" s="30">
        <f>(Data!$AH7+Data!$AI7)/(Data!$AH7+Data!$AI7+Data!$AJ7)</f>
        <v>0.2195121951</v>
      </c>
      <c r="AL7" s="32">
        <f>Data!$AH7^2/SQRT(Data!$AH7^2+Data!$AI7^2+Data!$AJ7^2)</f>
        <v>0.06094276353</v>
      </c>
      <c r="AM7" s="32">
        <f>Data!$AI7^2/SQRT(Data!$AH7^2+Data!$AI7^2+Data!$AJ7^2)</f>
        <v>0.7465488533</v>
      </c>
      <c r="AN7" s="32">
        <f>Data!$AJ7^2/SQRT(Data!$AH7^2+Data!$AI7^2+Data!$AJ7^2)</f>
        <v>15.60134746</v>
      </c>
      <c r="AO7" s="30">
        <f>Data!$W7-Data!$X7</f>
        <v>2</v>
      </c>
      <c r="AP7" s="30">
        <f>Data!$X7-Data!$Y7</f>
        <v>4</v>
      </c>
      <c r="AQ7" s="30">
        <f>Data!$Y7-Data!$Z7</f>
        <v>14.05882353</v>
      </c>
      <c r="AR7" s="30">
        <f>(Data!$AO7+Data!$AP7)/(Data!$AO7+Data!$AP7+Data!$AQ7)</f>
        <v>0.2991202346</v>
      </c>
      <c r="AS7" s="33">
        <f>Data!$AO7^2/SQRT(Data!$AO7^2+Data!$AP7^2+Data!$AQ7^2)</f>
        <v>0.2711316005</v>
      </c>
      <c r="AT7" s="33">
        <f>Data!$AP7^2/SQRT(Data!$AO7^2+Data!$AP7^2+Data!$AQ7^2)</f>
        <v>1.084526402</v>
      </c>
      <c r="AU7" s="33">
        <f>Data!$AQ7^2/SQRT(Data!$AO7^2+Data!$AP7^2+Data!$AQ7^2)</f>
        <v>13.39732539</v>
      </c>
      <c r="AV7" s="34">
        <f>_xlfn.VAR.P(Data!$K7:$N7)</f>
        <v>62.52</v>
      </c>
      <c r="AW7" s="35">
        <f>_xlfn.VAR.P(Data!$C7:$F7)</f>
        <v>68.125</v>
      </c>
      <c r="AX7" s="36">
        <f>_xlfn.VAR.P(Data!$G7:$J7)</f>
        <v>61.38300173</v>
      </c>
      <c r="AY7" s="37"/>
      <c r="AZ7" s="38"/>
      <c r="BA7" s="39"/>
      <c r="BB7" s="30" t="str">
        <f>IF(AND(Data!$AE7&gt;Data!$AF7,Data!$AE7&gt;Data!$AG7),"1",IF(AND(Data!$AF7&gt;Data!$AE7,Data!$AF7&gt;Data!$AG7),IF(Data!$AF7&lt;2.5*Data!$AE7,"1.2",IF(OR(Data!$AE7&gt;2.5,Data!$AE7+Data!$AF7+Data!$AG7&lt;9),"2.2","2")),IF(AND(Data!$AG7&gt;3.5*Data!$AE7,Data!$AG7&gt;3.5*Data!$AF7,Data!$AE7+Data!$AF7+Data!$AG7&gt;11,Data!$AE7+Data!$AF7&lt;2,Data!$Q7&gt;=18),"3",IF((Data!$AE7&gt;3*Data!$AF7),"1.3",IF(AND(Data!$AF7&gt;3*Data!$AE7,Data!$AF7&gt;2),"2.3","3.3")))))</f>
        <v>3</v>
      </c>
      <c r="BC7" s="30" t="str">
        <f>IF(AND(Data!$AL7&gt;Data!$AM7,Data!$AL7&gt;Data!$AN7),"1",IF(AND(Data!$AM7&gt;Data!$AL7,Data!$AM7&gt;Data!$AN7),IF(Data!$AM7&lt;2.5*Data!$AL7,"1.2",IF(OR(Data!$AL7&gt;2.5,Data!$AL7+Data!$AM7+Data!$AN7&lt;9),"2.2","2")),IF(AND(Data!$AN7&gt;3.5*Data!$AL7,Data!$AN7&gt;3.5*Data!$AM7,Data!$AL7+Data!$AM7+Data!$AN7&gt;11,Data!$AL7+Data!$AM7&lt;2,Data!$U7&gt;=18),"3",IF((Data!$AL7&gt;3*Data!$AM7),"1.3",IF(AND(Data!$AM7&gt;3*Data!$AL7,Data!$AM7&gt;2),"2.3","3.3")))))</f>
        <v>3</v>
      </c>
      <c r="BD7" s="30" t="str">
        <f>IF(AND(Data!$AS7&gt;Data!$AT7,Data!$AS7&gt;Data!$AU7),"1",IF(AND(Data!$AT7&gt;Data!$AS7,Data!$AT7&gt;Data!$AU7),IF(Data!$AT7&lt;2.5*Data!$AS7,"1.2",IF(OR(Data!$AS7&gt;2.5,Data!$AS7+Data!$AT7+Data!$AU7&lt;9),"2.2","2")),IF(AND(Data!$AU7&gt;3.5*Data!$AS7,Data!$AU7&gt;3.5*Data!$AT7,Data!$AS7+Data!$AT7+Data!$AU7&gt;11,Data!$AS7+Data!$AT7&lt;2,Data!$Y7&gt;=18),"3",IF((Data!$AS7&gt;3*Data!$AT7),"1.3",IF(AND(Data!$AT7&gt;3*Data!$AS7,Data!$AT7&gt;2),"2.3","3.3")))))</f>
        <v>3.3</v>
      </c>
      <c r="BE7" s="30" t="str">
        <f t="array" ref="BE7">XLOOKUP(Data!$O7,Data!$K7:$N7,$K$1:$N$1,"?",0,1)&amp;XLOOKUP(Data!$P7,Data!$K7:$N7,$K$1:$N$1,"?",0,1)&amp;XLOOKUP(Data!$Q7,Data!$K7:$N7,$K$1:$N$1,"?",0,1)</f>
        <v>DDC</v>
      </c>
      <c r="BF7" s="30" t="str">
        <f t="array" ref="BF7">XLOOKUP(Data!$S7,Data!$C7:$F7,$C$1:$F$1,"?",0,1)&amp;XLOOKUP(Data!$T7,Data!$C7:$F7,$C$1:$F$1,"?",0,1)&amp;XLOOKUP(Data!$U7,Data!$C7:$F7,$C$1:$F$1,"?",0,1)</f>
        <v>IDC</v>
      </c>
      <c r="BG7" s="30" t="str">
        <f t="array" ref="BG7">XLOOKUP(Data!$W7,Data!$G7:$J7,$G$1:$J$1,"?",0,1)&amp;XLOOKUP(Data!$X7,Data!$G7:$J7,$G$1:$J$1,"?",0,1)&amp;XLOOKUP(Data!$Y7,Data!$G7:$J7,$G$1:$J$1,"?",0,1)</f>
        <v>DIC</v>
      </c>
      <c r="BH7" s="30" t="str">
        <f>VLOOKUP(LEFT(Data!$BE7,Data!$BB7),'Key 2'!$A$1:$C$40,2,FALSE)</f>
        <v>#N/A</v>
      </c>
      <c r="BI7" s="30" t="str">
        <f>VLOOKUP(LEFT(Data!$BF7,Data!$BC7),'Key 2'!$A$1:$C$40,2,FALSE)</f>
        <v>DIC</v>
      </c>
      <c r="BJ7" s="30" t="str">
        <f>VLOOKUP(LEFT(Data!$BG7,Data!$BD7),'Key 2'!$A$1:$C$40,2,FALSE)</f>
        <v>DIC</v>
      </c>
      <c r="BK7" s="30" t="str">
        <f>IF(AND(Data!$AV7&gt;=15,Data!$O7&gt;=20),"DG",IF(AND(Data!$AW7&gt;=15,Data!$S7&gt;=20),"MG",IF(AND(Data!$AV7&gt;=15,Data!$W7&gt;=20),"LG","0")))</f>
        <v>DG</v>
      </c>
      <c r="BL7" s="30" t="str">
        <f>IF(AND(Data!$BK7="DG",Data!$AW7&gt;=15,Data!$S7&gt;=20,Data!$BH7&lt;&gt;Data!$BI7),"MG","LG")</f>
        <v>#N/A</v>
      </c>
      <c r="BM7" s="30" t="str">
        <f>IF(Data!$BK7="DG",Data!$BH7,IF(Data!$BK7="MG",Data!$BI7,Data!$BJ7))</f>
        <v>#N/A</v>
      </c>
      <c r="BN7" s="30" t="str">
        <f>IF(Data!$BL7="DG",Data!$BH7,IF(Data!$BL7="MG",Data!$BI7,Data!$BJ7))</f>
        <v>#N/A</v>
      </c>
      <c r="BO7" s="40"/>
      <c r="BP7" s="40"/>
      <c r="BQ7" s="40"/>
      <c r="BR7" s="41"/>
      <c r="BS7" s="41"/>
      <c r="BT7" s="41" t="str">
        <f>VLOOKUP(Data!$BR7,'Key 1'!$B$1:$D$15,2,FALSE)</f>
        <v>TI</v>
      </c>
      <c r="BU7" s="41" t="str">
        <f>VLOOKUP(Data!$BS7,'Key 1'!$B$1:$D$15,2,FALSE)</f>
        <v>TI</v>
      </c>
      <c r="BV7" s="41">
        <f>VLOOKUP(Data!$BR7,'Key 1'!$B$1:$D$15,3,FALSE)</f>
        <v>0</v>
      </c>
      <c r="BW7" s="41">
        <f>VLOOKUP(Data!$BS7,'Key 1'!$B$1:$D$15,3,FALSE)</f>
        <v>0</v>
      </c>
      <c r="BX7" s="41" t="str">
        <f>IF(Data!$BK7="DG",IF(INT(Data!$BB7)-Data!$BB7&lt;0,"Low","High"),IF(Data!$BK7="MG",IF(INT(Data!$BC7)-Data!$BC7&lt;0,"Low","High"),IF(Data!$BK7="LG",IF(INT(Data!$BD7)-Data!$BD7&lt;0,"Low","High"),"High")))</f>
        <v>High</v>
      </c>
      <c r="BY7" s="41" t="str">
        <f>IF(Data!$BL7="DG",IF(INT(Data!$BB7)-Data!$BB7&lt;0,"Low","High"),IF(Data!$BL7="MG",IF(INT(Data!$BC7)-Data!$BC7&lt;0,"Low","High"),IF(Data!$BL7="LG",IF(INT(Data!$BD7)-Data!$BD7&lt;0,"Low","High"),"High")))</f>
        <v>#N/A</v>
      </c>
      <c r="BZ7" s="41" t="str">
        <f>IF(AND(Data!$BX7="High",Data!$BY7="High"),"High","Low")</f>
        <v>#N/A</v>
      </c>
      <c r="CA7" s="41" t="str">
        <f>IF(AND(Data!$BM7=Data!$BT7,Data!$BN7=Data!$BU7),"Matched",IF(Data!$BM7=Data!$BT7,"Sec Missed", IF(Data!$BN7=Data!$BU7," Pri Missed", "Both Missed")))</f>
        <v>#N/A</v>
      </c>
      <c r="CB7" s="42">
        <v>100.0</v>
      </c>
      <c r="CC7" s="42">
        <v>100.0</v>
      </c>
      <c r="CD7" s="42">
        <v>74.2</v>
      </c>
      <c r="CE7" s="43" t="s">
        <v>101</v>
      </c>
      <c r="CF7" s="43" t="s">
        <v>101</v>
      </c>
      <c r="CG7" s="43" t="s">
        <v>15</v>
      </c>
      <c r="CH7" s="43" t="s">
        <v>101</v>
      </c>
      <c r="CI7" s="43" t="s">
        <v>97</v>
      </c>
      <c r="CJ7" s="42">
        <v>100.0</v>
      </c>
      <c r="CK7" s="43" t="s">
        <v>15</v>
      </c>
      <c r="CL7" s="43" t="s">
        <v>98</v>
      </c>
      <c r="CM7" s="42">
        <v>74.2</v>
      </c>
      <c r="CN7" s="43" t="s">
        <v>99</v>
      </c>
      <c r="CO7" s="1"/>
      <c r="CP7" s="1"/>
      <c r="CQ7" s="1"/>
      <c r="CR7" s="1"/>
      <c r="CS7" s="1"/>
      <c r="CT7" s="1"/>
      <c r="CU7" s="1"/>
    </row>
    <row r="8" ht="48.0" customHeight="1">
      <c r="A8" s="28">
        <v>2162.0</v>
      </c>
      <c r="B8" s="29">
        <v>28.0</v>
      </c>
      <c r="C8" s="30">
        <v>9.0</v>
      </c>
      <c r="D8" s="30">
        <v>14.0</v>
      </c>
      <c r="E8" s="30">
        <v>11.0</v>
      </c>
      <c r="F8" s="30">
        <v>27.083333333333346</v>
      </c>
      <c r="G8" s="30">
        <v>4.0</v>
      </c>
      <c r="H8" s="30">
        <v>16.0</v>
      </c>
      <c r="I8" s="30">
        <v>15.0</v>
      </c>
      <c r="J8" s="30">
        <v>25.0</v>
      </c>
      <c r="K8" s="30">
        <v>6.0</v>
      </c>
      <c r="L8" s="30">
        <v>14.0</v>
      </c>
      <c r="M8" s="30">
        <v>12.0</v>
      </c>
      <c r="N8" s="30">
        <v>25.666666666666657</v>
      </c>
      <c r="O8" s="31">
        <f>LARGE(Data!$K8:$N8,1)</f>
        <v>25.66666667</v>
      </c>
      <c r="P8" s="31">
        <f>LARGE(Data!$K8:$N8,2)</f>
        <v>14</v>
      </c>
      <c r="Q8" s="31">
        <f>LARGE(Data!$K8:$N8,3)</f>
        <v>12</v>
      </c>
      <c r="R8" s="31">
        <f>LARGE(Data!$K8:$N8,4)</f>
        <v>6</v>
      </c>
      <c r="S8" s="32">
        <f>LARGE(Data!$C8:$F8,1)</f>
        <v>27.08333333</v>
      </c>
      <c r="T8" s="32">
        <f>LARGE(Data!$C8:$F8,2)</f>
        <v>14</v>
      </c>
      <c r="U8" s="32">
        <f>LARGE(Data!$C8:$F8,3)</f>
        <v>11</v>
      </c>
      <c r="V8" s="32">
        <f>LARGE(Data!$C8:$F8,4)</f>
        <v>9</v>
      </c>
      <c r="W8" s="33">
        <f>LARGE(Data!$G8:$J8,1)</f>
        <v>25</v>
      </c>
      <c r="X8" s="33">
        <f>LARGE(Data!$G8:$J8,2)</f>
        <v>16</v>
      </c>
      <c r="Y8" s="33">
        <f>LARGE(Data!$G8:$J8,3)</f>
        <v>15</v>
      </c>
      <c r="Z8" s="33">
        <f>LARGE(Data!$G8:$J8,4)</f>
        <v>4</v>
      </c>
      <c r="AA8" s="30">
        <f>Data!$O8-Data!$P8</f>
        <v>11.66666667</v>
      </c>
      <c r="AB8" s="30">
        <f>Data!$P8-Data!$Q8</f>
        <v>2</v>
      </c>
      <c r="AC8" s="30">
        <f>Data!$Q8-Data!$R8</f>
        <v>6</v>
      </c>
      <c r="AD8" s="30">
        <f>(Data!$AA8+Data!$AB8)/SUM(Data!$AA8:$AC8)</f>
        <v>0.6949152542</v>
      </c>
      <c r="AE8" s="31">
        <f>Data!$AA8^2/SQRT(Data!$AA8^2+Data!$AB8^2+Data!$AC8^2)</f>
        <v>10.256524</v>
      </c>
      <c r="AF8" s="31">
        <f>Data!$AB8^2/SQRT(Data!$AA8^2+Data!$AB8^2+Data!$AC8^2)</f>
        <v>0.3014162156</v>
      </c>
      <c r="AG8" s="31">
        <f>Data!$AC8^2/SQRT(Data!$AA8^2+Data!$AB8^2+Data!$AC8^2)</f>
        <v>2.71274594</v>
      </c>
      <c r="AH8" s="30">
        <f>Data!$S8-Data!$T8</f>
        <v>13.08333333</v>
      </c>
      <c r="AI8" s="30">
        <f>Data!$T8-Data!$U8</f>
        <v>3</v>
      </c>
      <c r="AJ8" s="30">
        <f>Data!$U8-Data!$V8</f>
        <v>2</v>
      </c>
      <c r="AK8" s="30">
        <f>(Data!$AH8+Data!$AI8)/(Data!$AH8+Data!$AI8+Data!$AJ8)</f>
        <v>0.8894009217</v>
      </c>
      <c r="AL8" s="32">
        <f>Data!$AH8^2/SQRT(Data!$AH8^2+Data!$AI8^2+Data!$AJ8^2)</f>
        <v>12.61313694</v>
      </c>
      <c r="AM8" s="32">
        <f>Data!$AI8^2/SQRT(Data!$AH8^2+Data!$AI8^2+Data!$AJ8^2)</f>
        <v>0.6631760104</v>
      </c>
      <c r="AN8" s="32">
        <f>Data!$AJ8^2/SQRT(Data!$AH8^2+Data!$AI8^2+Data!$AJ8^2)</f>
        <v>0.2947448935</v>
      </c>
      <c r="AO8" s="30">
        <f>Data!$W8-Data!$X8</f>
        <v>9</v>
      </c>
      <c r="AP8" s="30">
        <f>Data!$X8-Data!$Y8</f>
        <v>1</v>
      </c>
      <c r="AQ8" s="30">
        <f>Data!$Y8-Data!$Z8</f>
        <v>11</v>
      </c>
      <c r="AR8" s="30">
        <f>(Data!$AO8+Data!$AP8)/(Data!$AO8+Data!$AP8+Data!$AQ8)</f>
        <v>0.4761904762</v>
      </c>
      <c r="AS8" s="33">
        <f>Data!$AO8^2/SQRT(Data!$AO8^2+Data!$AP8^2+Data!$AQ8^2)</f>
        <v>5.685085491</v>
      </c>
      <c r="AT8" s="33">
        <f>Data!$AP8^2/SQRT(Data!$AO8^2+Data!$AP8^2+Data!$AQ8^2)</f>
        <v>0.07018624063</v>
      </c>
      <c r="AU8" s="33">
        <f>Data!$AQ8^2/SQRT(Data!$AO8^2+Data!$AP8^2+Data!$AQ8^2)</f>
        <v>8.492535117</v>
      </c>
      <c r="AV8" s="34">
        <f>_xlfn.VAR.P(Data!$K8:$N8)</f>
        <v>50.85416667</v>
      </c>
      <c r="AW8" s="35">
        <f>_xlfn.VAR.P(Data!$C8:$F8)</f>
        <v>49.67838542</v>
      </c>
      <c r="AX8" s="36">
        <f>_xlfn.VAR.P(Data!$G8:$J8)</f>
        <v>55.5</v>
      </c>
      <c r="AY8" s="37"/>
      <c r="AZ8" s="38"/>
      <c r="BA8" s="39"/>
      <c r="BB8" s="30" t="str">
        <f>IF(AND(Data!$AE8&gt;Data!$AF8,Data!$AE8&gt;Data!$AG8),"1",IF(AND(Data!$AF8&gt;Data!$AE8,Data!$AF8&gt;Data!$AG8),IF(Data!$AF8&lt;2.5*Data!$AE8,"1.2",IF(OR(Data!$AE8&gt;2.5,Data!$AE8+Data!$AF8+Data!$AG8&lt;9),"2.2","2")),IF(AND(Data!$AG8&gt;3.5*Data!$AE8,Data!$AG8&gt;3.5*Data!$AF8,Data!$AE8+Data!$AF8+Data!$AG8&gt;11,Data!$AE8+Data!$AF8&lt;2,Data!$Q8&gt;=18),"3",IF((Data!$AE8&gt;3*Data!$AF8),"1.3",IF(AND(Data!$AF8&gt;3*Data!$AE8,Data!$AF8&gt;2),"2.3","3.3")))))</f>
        <v>1</v>
      </c>
      <c r="BC8" s="30" t="str">
        <f>IF(AND(Data!$AL8&gt;Data!$AM8,Data!$AL8&gt;Data!$AN8),"1",IF(AND(Data!$AM8&gt;Data!$AL8,Data!$AM8&gt;Data!$AN8),IF(Data!$AM8&lt;2.5*Data!$AL8,"1.2",IF(OR(Data!$AL8&gt;2.5,Data!$AL8+Data!$AM8+Data!$AN8&lt;9),"2.2","2")),IF(AND(Data!$AN8&gt;3.5*Data!$AL8,Data!$AN8&gt;3.5*Data!$AM8,Data!$AL8+Data!$AM8+Data!$AN8&gt;11,Data!$AL8+Data!$AM8&lt;2,Data!$U8&gt;=18),"3",IF((Data!$AL8&gt;3*Data!$AM8),"1.3",IF(AND(Data!$AM8&gt;3*Data!$AL8,Data!$AM8&gt;2),"2.3","3.3")))))</f>
        <v>1</v>
      </c>
      <c r="BD8" s="30" t="str">
        <f>IF(AND(Data!$AS8&gt;Data!$AT8,Data!$AS8&gt;Data!$AU8),"1",IF(AND(Data!$AT8&gt;Data!$AS8,Data!$AT8&gt;Data!$AU8),IF(Data!$AT8&lt;2.5*Data!$AS8,"1.2",IF(OR(Data!$AS8&gt;2.5,Data!$AS8+Data!$AT8+Data!$AU8&lt;9),"2.2","2")),IF(AND(Data!$AU8&gt;3.5*Data!$AS8,Data!$AU8&gt;3.5*Data!$AT8,Data!$AS8+Data!$AT8+Data!$AU8&gt;11,Data!$AS8+Data!$AT8&lt;2,Data!$Y8&gt;=18),"3",IF((Data!$AS8&gt;3*Data!$AT8),"1.3",IF(AND(Data!$AT8&gt;3*Data!$AS8,Data!$AT8&gt;2),"2.3","3.3")))))</f>
        <v>1.3</v>
      </c>
      <c r="BE8" s="30" t="str">
        <f t="array" ref="BE8">XLOOKUP(Data!$O8,Data!$K8:$N8,$K$1:$N$1,"?",0,1)&amp;XLOOKUP(Data!$P8,Data!$K8:$N8,$K$1:$N$1,"?",0,1)&amp;XLOOKUP(Data!$Q8,Data!$K8:$N8,$K$1:$N$1,"?",0,1)</f>
        <v>CIS</v>
      </c>
      <c r="BF8" s="30" t="str">
        <f t="array" ref="BF8">XLOOKUP(Data!$S8,Data!$C8:$F8,$C$1:$F$1,"?",0,1)&amp;XLOOKUP(Data!$T8,Data!$C8:$F8,$C$1:$F$1,"?",0,1)&amp;XLOOKUP(Data!$U8,Data!$C8:$F8,$C$1:$F$1,"?",0,1)</f>
        <v>CIS</v>
      </c>
      <c r="BG8" s="30" t="str">
        <f t="array" ref="BG8">XLOOKUP(Data!$W8,Data!$G8:$J8,$G$1:$J$1,"?",0,1)&amp;XLOOKUP(Data!$X8,Data!$G8:$J8,$G$1:$J$1,"?",0,1)&amp;XLOOKUP(Data!$Y8,Data!$G8:$J8,$G$1:$J$1,"?",0,1)</f>
        <v>CIS</v>
      </c>
      <c r="BH8" s="30" t="str">
        <f>VLOOKUP(LEFT(Data!$BE8,Data!$BB8),'Key 2'!$A$1:$C$40,2,FALSE)</f>
        <v>C</v>
      </c>
      <c r="BI8" s="30" t="str">
        <f>VLOOKUP(LEFT(Data!$BF8,Data!$BC8),'Key 2'!$A$1:$C$40,2,FALSE)</f>
        <v>C</v>
      </c>
      <c r="BJ8" s="30" t="str">
        <f>VLOOKUP(LEFT(Data!$BG8,Data!$BD8),'Key 2'!$A$1:$C$40,2,FALSE)</f>
        <v>C</v>
      </c>
      <c r="BK8" s="30" t="str">
        <f>IF(AND(Data!$AV8&gt;=15,Data!$O8&gt;=20),"DG",IF(AND(Data!$AW8&gt;=15,Data!$S8&gt;=20),"MG",IF(AND(Data!$AV8&gt;=15,Data!$W8&gt;=20),"LG","0")))</f>
        <v>DG</v>
      </c>
      <c r="BL8" s="30" t="str">
        <f>IF(AND(Data!$BK8="DG",Data!$AW8&gt;=15,Data!$S8&gt;=20,Data!$BH8&lt;&gt;Data!$BI8),"MG","LG")</f>
        <v>LG</v>
      </c>
      <c r="BM8" s="30" t="str">
        <f>IF(Data!$BK8="DG",Data!$BH8,IF(Data!$BK8="MG",Data!$BI8,Data!$BJ8))</f>
        <v>C</v>
      </c>
      <c r="BN8" s="30" t="str">
        <f>IF(Data!$BL8="DG",Data!$BH8,IF(Data!$BL8="MG",Data!$BI8,Data!$BJ8))</f>
        <v>C</v>
      </c>
      <c r="BO8" s="40"/>
      <c r="BP8" s="40"/>
      <c r="BQ8" s="40"/>
      <c r="BR8" s="41"/>
      <c r="BS8" s="41"/>
      <c r="BT8" s="41" t="str">
        <f>VLOOKUP(Data!$BR8,'Key 1'!$B$1:$D$15,2,FALSE)</f>
        <v>TI</v>
      </c>
      <c r="BU8" s="41" t="str">
        <f>VLOOKUP(Data!$BS8,'Key 1'!$B$1:$D$15,2,FALSE)</f>
        <v>TI</v>
      </c>
      <c r="BV8" s="41">
        <f>VLOOKUP(Data!$BR8,'Key 1'!$B$1:$D$15,3,FALSE)</f>
        <v>0</v>
      </c>
      <c r="BW8" s="41">
        <f>VLOOKUP(Data!$BS8,'Key 1'!$B$1:$D$15,3,FALSE)</f>
        <v>0</v>
      </c>
      <c r="BX8" s="41" t="str">
        <f>IF(Data!$BK8="DG",IF(INT(Data!$BB8)-Data!$BB8&lt;0,"Low","High"),IF(Data!$BK8="MG",IF(INT(Data!$BC8)-Data!$BC8&lt;0,"Low","High"),IF(Data!$BK8="LG",IF(INT(Data!$BD8)-Data!$BD8&lt;0,"Low","High"),"High")))</f>
        <v>High</v>
      </c>
      <c r="BY8" s="41" t="str">
        <f>IF(Data!$BL8="DG",IF(INT(Data!$BB8)-Data!$BB8&lt;0,"Low","High"),IF(Data!$BL8="MG",IF(INT(Data!$BC8)-Data!$BC8&lt;0,"Low","High"),IF(Data!$BL8="LG",IF(INT(Data!$BD8)-Data!$BD8&lt;0,"Low","High"),"High")))</f>
        <v>Low</v>
      </c>
      <c r="BZ8" s="41" t="str">
        <f>IF(AND(Data!$BX8="High",Data!$BY8="High"),"High","Low")</f>
        <v>Low</v>
      </c>
      <c r="CA8" s="41" t="str">
        <f>IF(AND(Data!$BM8=Data!$BT8,Data!$BN8=Data!$BU8),"Matched",IF(Data!$BM8=Data!$BT8,"Sec Missed", IF(Data!$BN8=Data!$BU8," Pri Missed", "Both Missed")))</f>
        <v>Both Missed</v>
      </c>
      <c r="CB8" s="42">
        <v>100.0</v>
      </c>
      <c r="CC8" s="42">
        <v>100.0</v>
      </c>
      <c r="CD8" s="42">
        <v>100.0</v>
      </c>
      <c r="CE8" s="43" t="s">
        <v>3</v>
      </c>
      <c r="CF8" s="43" t="s">
        <v>3</v>
      </c>
      <c r="CG8" s="43" t="s">
        <v>3</v>
      </c>
      <c r="CH8" s="43" t="s">
        <v>3</v>
      </c>
      <c r="CI8" s="43" t="s">
        <v>97</v>
      </c>
      <c r="CJ8" s="42">
        <v>100.0</v>
      </c>
      <c r="CK8" s="43" t="s">
        <v>3</v>
      </c>
      <c r="CL8" s="43" t="s">
        <v>98</v>
      </c>
      <c r="CM8" s="42">
        <v>100.0</v>
      </c>
      <c r="CN8" s="43" t="s">
        <v>103</v>
      </c>
      <c r="CO8" s="1"/>
      <c r="CP8" s="1"/>
      <c r="CQ8" s="1"/>
      <c r="CR8" s="1"/>
      <c r="CS8" s="1"/>
      <c r="CT8" s="1"/>
      <c r="CU8" s="1"/>
    </row>
    <row r="9" ht="48.0" customHeight="1">
      <c r="A9" s="28">
        <v>2163.0</v>
      </c>
      <c r="B9" s="29">
        <v>28.0</v>
      </c>
      <c r="C9" s="30">
        <v>19.0</v>
      </c>
      <c r="D9" s="30">
        <v>20.0</v>
      </c>
      <c r="E9" s="30">
        <v>10.0</v>
      </c>
      <c r="F9" s="30">
        <v>23.0</v>
      </c>
      <c r="G9" s="30">
        <v>20.0</v>
      </c>
      <c r="H9" s="30">
        <v>7.0</v>
      </c>
      <c r="I9" s="30">
        <v>12.0</v>
      </c>
      <c r="J9" s="30">
        <v>22.0</v>
      </c>
      <c r="K9" s="30">
        <v>18.0</v>
      </c>
      <c r="L9" s="30">
        <v>12.0</v>
      </c>
      <c r="M9" s="30">
        <v>9.5</v>
      </c>
      <c r="N9" s="30">
        <v>23.0</v>
      </c>
      <c r="O9" s="31">
        <f>LARGE(Data!$K9:$N9,1)</f>
        <v>23</v>
      </c>
      <c r="P9" s="31">
        <f>LARGE(Data!$K9:$N9,2)</f>
        <v>18</v>
      </c>
      <c r="Q9" s="31">
        <f>LARGE(Data!$K9:$N9,3)</f>
        <v>12</v>
      </c>
      <c r="R9" s="31">
        <f>LARGE(Data!$K9:$N9,4)</f>
        <v>9.5</v>
      </c>
      <c r="S9" s="32">
        <f>LARGE(Data!$C9:$F9,1)</f>
        <v>23</v>
      </c>
      <c r="T9" s="32">
        <f>LARGE(Data!$C9:$F9,2)</f>
        <v>20</v>
      </c>
      <c r="U9" s="32">
        <f>LARGE(Data!$C9:$F9,3)</f>
        <v>19</v>
      </c>
      <c r="V9" s="32">
        <f>LARGE(Data!$C9:$F9,4)</f>
        <v>10</v>
      </c>
      <c r="W9" s="33">
        <f>LARGE(Data!$G9:$J9,1)</f>
        <v>22</v>
      </c>
      <c r="X9" s="33">
        <f>LARGE(Data!$G9:$J9,2)</f>
        <v>20</v>
      </c>
      <c r="Y9" s="33">
        <f>LARGE(Data!$G9:$J9,3)</f>
        <v>12</v>
      </c>
      <c r="Z9" s="33">
        <f>LARGE(Data!$G9:$J9,4)</f>
        <v>7</v>
      </c>
      <c r="AA9" s="30">
        <f>Data!$O9-Data!$P9</f>
        <v>5</v>
      </c>
      <c r="AB9" s="30">
        <f>Data!$P9-Data!$Q9</f>
        <v>6</v>
      </c>
      <c r="AC9" s="30">
        <f>Data!$Q9-Data!$R9</f>
        <v>2.5</v>
      </c>
      <c r="AD9" s="30">
        <f>(Data!$AA9+Data!$AB9)/SUM(Data!$AA9:$AC9)</f>
        <v>0.8148148148</v>
      </c>
      <c r="AE9" s="31">
        <f>Data!$AA9^2/SQRT(Data!$AA9^2+Data!$AB9^2+Data!$AC9^2)</f>
        <v>3.048553804</v>
      </c>
      <c r="AF9" s="31">
        <f>Data!$AB9^2/SQRT(Data!$AA9^2+Data!$AB9^2+Data!$AC9^2)</f>
        <v>4.389917478</v>
      </c>
      <c r="AG9" s="31">
        <f>Data!$AC9^2/SQRT(Data!$AA9^2+Data!$AB9^2+Data!$AC9^2)</f>
        <v>0.7621384511</v>
      </c>
      <c r="AH9" s="30">
        <f>Data!$S9-Data!$T9</f>
        <v>3</v>
      </c>
      <c r="AI9" s="30">
        <f>Data!$T9-Data!$U9</f>
        <v>1</v>
      </c>
      <c r="AJ9" s="30">
        <f>Data!$U9-Data!$V9</f>
        <v>9</v>
      </c>
      <c r="AK9" s="30">
        <f>(Data!$AH9+Data!$AI9)/(Data!$AH9+Data!$AI9+Data!$AJ9)</f>
        <v>0.3076923077</v>
      </c>
      <c r="AL9" s="32">
        <f>Data!$AH9^2/SQRT(Data!$AH9^2+Data!$AI9^2+Data!$AJ9^2)</f>
        <v>0.943456353</v>
      </c>
      <c r="AM9" s="32">
        <f>Data!$AI9^2/SQRT(Data!$AH9^2+Data!$AI9^2+Data!$AJ9^2)</f>
        <v>0.1048284837</v>
      </c>
      <c r="AN9" s="32">
        <f>Data!$AJ9^2/SQRT(Data!$AH9^2+Data!$AI9^2+Data!$AJ9^2)</f>
        <v>8.491107177</v>
      </c>
      <c r="AO9" s="30">
        <f>Data!$W9-Data!$X9</f>
        <v>2</v>
      </c>
      <c r="AP9" s="30">
        <f>Data!$X9-Data!$Y9</f>
        <v>8</v>
      </c>
      <c r="AQ9" s="30">
        <f>Data!$Y9-Data!$Z9</f>
        <v>5</v>
      </c>
      <c r="AR9" s="30">
        <f>(Data!$AO9+Data!$AP9)/(Data!$AO9+Data!$AP9+Data!$AQ9)</f>
        <v>0.6666666667</v>
      </c>
      <c r="AS9" s="33">
        <f>Data!$AO9^2/SQRT(Data!$AO9^2+Data!$AP9^2+Data!$AQ9^2)</f>
        <v>0.4147806779</v>
      </c>
      <c r="AT9" s="33">
        <f>Data!$AP9^2/SQRT(Data!$AO9^2+Data!$AP9^2+Data!$AQ9^2)</f>
        <v>6.636490846</v>
      </c>
      <c r="AU9" s="33">
        <f>Data!$AQ9^2/SQRT(Data!$AO9^2+Data!$AP9^2+Data!$AQ9^2)</f>
        <v>2.592379237</v>
      </c>
      <c r="AV9" s="34">
        <f>_xlfn.VAR.P(Data!$K9:$N9)</f>
        <v>27.671875</v>
      </c>
      <c r="AW9" s="35">
        <f>_xlfn.VAR.P(Data!$C9:$F9)</f>
        <v>23.5</v>
      </c>
      <c r="AX9" s="36">
        <f>_xlfn.VAR.P(Data!$G9:$J9)</f>
        <v>36.6875</v>
      </c>
      <c r="AY9" s="37"/>
      <c r="AZ9" s="38"/>
      <c r="BA9" s="39"/>
      <c r="BB9" s="30" t="str">
        <f>IF(AND(Data!$AE9&gt;Data!$AF9,Data!$AE9&gt;Data!$AG9),"1",IF(AND(Data!$AF9&gt;Data!$AE9,Data!$AF9&gt;Data!$AG9),IF(Data!$AF9&lt;2.5*Data!$AE9,"1.2",IF(OR(Data!$AE9&gt;2.5,Data!$AE9+Data!$AF9+Data!$AG9&lt;9),"2.2","2")),IF(AND(Data!$AG9&gt;3.5*Data!$AE9,Data!$AG9&gt;3.5*Data!$AF9,Data!$AE9+Data!$AF9+Data!$AG9&gt;11,Data!$AE9+Data!$AF9&lt;2,Data!$Q9&gt;=18),"3",IF((Data!$AE9&gt;3*Data!$AF9),"1.3",IF(AND(Data!$AF9&gt;3*Data!$AE9,Data!$AF9&gt;2),"2.3","3.3")))))</f>
        <v>1.2</v>
      </c>
      <c r="BC9" s="30" t="str">
        <f>IF(AND(Data!$AL9&gt;Data!$AM9,Data!$AL9&gt;Data!$AN9),"1",IF(AND(Data!$AM9&gt;Data!$AL9,Data!$AM9&gt;Data!$AN9),IF(Data!$AM9&lt;2.5*Data!$AL9,"1.2",IF(OR(Data!$AL9&gt;2.5,Data!$AL9+Data!$AM9+Data!$AN9&lt;9),"2.2","2")),IF(AND(Data!$AN9&gt;3.5*Data!$AL9,Data!$AN9&gt;3.5*Data!$AM9,Data!$AL9+Data!$AM9+Data!$AN9&gt;11,Data!$AL9+Data!$AM9&lt;2,Data!$U9&gt;=18),"3",IF((Data!$AL9&gt;3*Data!$AM9),"1.3",IF(AND(Data!$AM9&gt;3*Data!$AL9,Data!$AM9&gt;2),"2.3","3.3")))))</f>
        <v>1.3</v>
      </c>
      <c r="BD9" s="30" t="str">
        <f>IF(AND(Data!$AS9&gt;Data!$AT9,Data!$AS9&gt;Data!$AU9),"1",IF(AND(Data!$AT9&gt;Data!$AS9,Data!$AT9&gt;Data!$AU9),IF(Data!$AT9&lt;2.5*Data!$AS9,"1.2",IF(OR(Data!$AS9&gt;2.5,Data!$AS9+Data!$AT9+Data!$AU9&lt;9),"2.2","2")),IF(AND(Data!$AU9&gt;3.5*Data!$AS9,Data!$AU9&gt;3.5*Data!$AT9,Data!$AS9+Data!$AT9+Data!$AU9&gt;11,Data!$AS9+Data!$AT9&lt;2,Data!$Y9&gt;=18),"3",IF((Data!$AS9&gt;3*Data!$AT9),"1.3",IF(AND(Data!$AT9&gt;3*Data!$AS9,Data!$AT9&gt;2),"2.3","3.3")))))</f>
        <v>2</v>
      </c>
      <c r="BE9" s="30" t="str">
        <f t="array" ref="BE9">XLOOKUP(Data!$O9,Data!$K9:$N9,$K$1:$N$1,"?",0,1)&amp;XLOOKUP(Data!$P9,Data!$K9:$N9,$K$1:$N$1,"?",0,1)&amp;XLOOKUP(Data!$Q9,Data!$K9:$N9,$K$1:$N$1,"?",0,1)</f>
        <v>CDI</v>
      </c>
      <c r="BF9" s="30" t="str">
        <f t="array" ref="BF9">XLOOKUP(Data!$S9,Data!$C9:$F9,$C$1:$F$1,"?",0,1)&amp;XLOOKUP(Data!$T9,Data!$C9:$F9,$C$1:$F$1,"?",0,1)&amp;XLOOKUP(Data!$U9,Data!$C9:$F9,$C$1:$F$1,"?",0,1)</f>
        <v>CID</v>
      </c>
      <c r="BG9" s="30" t="str">
        <f t="array" ref="BG9">XLOOKUP(Data!$W9,Data!$G9:$J9,$G$1:$J$1,"?",0,1)&amp;XLOOKUP(Data!$X9,Data!$G9:$J9,$G$1:$J$1,"?",0,1)&amp;XLOOKUP(Data!$Y9,Data!$G9:$J9,$G$1:$J$1,"?",0,1)</f>
        <v>CDS</v>
      </c>
      <c r="BH9" s="30" t="str">
        <f>VLOOKUP(LEFT(Data!$BE9,Data!$BB9),'Key 2'!$A$1:$C$40,2,FALSE)</f>
        <v>C</v>
      </c>
      <c r="BI9" s="30" t="str">
        <f>VLOOKUP(LEFT(Data!$BF9,Data!$BC9),'Key 2'!$A$1:$C$40,2,FALSE)</f>
        <v>C</v>
      </c>
      <c r="BJ9" s="30" t="str">
        <f>VLOOKUP(LEFT(Data!$BG9,Data!$BD9),'Key 2'!$A$1:$C$40,2,FALSE)</f>
        <v>DC</v>
      </c>
      <c r="BK9" s="30" t="str">
        <f>IF(AND(Data!$AV9&gt;=15,Data!$O9&gt;=20),"DG",IF(AND(Data!$AW9&gt;=15,Data!$S9&gt;=20),"MG",IF(AND(Data!$AV9&gt;=15,Data!$W9&gt;=20),"LG","0")))</f>
        <v>DG</v>
      </c>
      <c r="BL9" s="30" t="str">
        <f>IF(AND(Data!$BK9="DG",Data!$AW9&gt;=15,Data!$S9&gt;=20,Data!$BH9&lt;&gt;Data!$BI9),"MG","LG")</f>
        <v>LG</v>
      </c>
      <c r="BM9" s="30" t="str">
        <f>IF(Data!$BK9="DG",Data!$BH9,IF(Data!$BK9="MG",Data!$BI9,Data!$BJ9))</f>
        <v>C</v>
      </c>
      <c r="BN9" s="30" t="str">
        <f>IF(Data!$BL9="DG",Data!$BH9,IF(Data!$BL9="MG",Data!$BI9,Data!$BJ9))</f>
        <v>DC</v>
      </c>
      <c r="BO9" s="40"/>
      <c r="BP9" s="40"/>
      <c r="BQ9" s="40"/>
      <c r="BR9" s="41"/>
      <c r="BS9" s="41"/>
      <c r="BT9" s="41" t="str">
        <f>VLOOKUP(Data!$BR9,'Key 1'!$B$1:$D$15,2,FALSE)</f>
        <v>TI</v>
      </c>
      <c r="BU9" s="41" t="str">
        <f>VLOOKUP(Data!$BS9,'Key 1'!$B$1:$D$15,2,FALSE)</f>
        <v>TI</v>
      </c>
      <c r="BV9" s="41">
        <f>VLOOKUP(Data!$BR9,'Key 1'!$B$1:$D$15,3,FALSE)</f>
        <v>0</v>
      </c>
      <c r="BW9" s="41">
        <f>VLOOKUP(Data!$BS9,'Key 1'!$B$1:$D$15,3,FALSE)</f>
        <v>0</v>
      </c>
      <c r="BX9" s="41" t="str">
        <f>IF(Data!$BK9="DG",IF(INT(Data!$BB9)-Data!$BB9&lt;0,"Low","High"),IF(Data!$BK9="MG",IF(INT(Data!$BC9)-Data!$BC9&lt;0,"Low","High"),IF(Data!$BK9="LG",IF(INT(Data!$BD9)-Data!$BD9&lt;0,"Low","High"),"High")))</f>
        <v>Low</v>
      </c>
      <c r="BY9" s="41" t="str">
        <f>IF(Data!$BL9="DG",IF(INT(Data!$BB9)-Data!$BB9&lt;0,"Low","High"),IF(Data!$BL9="MG",IF(INT(Data!$BC9)-Data!$BC9&lt;0,"Low","High"),IF(Data!$BL9="LG",IF(INT(Data!$BD9)-Data!$BD9&lt;0,"Low","High"),"High")))</f>
        <v>High</v>
      </c>
      <c r="BZ9" s="41" t="str">
        <f>IF(AND(Data!$BX9="High",Data!$BY9="High"),"High","Low")</f>
        <v>Low</v>
      </c>
      <c r="CA9" s="41" t="str">
        <f>IF(AND(Data!$BM9=Data!$BT9,Data!$BN9=Data!$BU9),"Matched",IF(Data!$BM9=Data!$BT9,"Sec Missed", IF(Data!$BN9=Data!$BU9," Pri Missed", "Both Missed")))</f>
        <v>Both Missed</v>
      </c>
      <c r="CB9" s="42">
        <v>100.0</v>
      </c>
      <c r="CC9" s="42">
        <v>100.0</v>
      </c>
      <c r="CD9" s="42">
        <v>100.0</v>
      </c>
      <c r="CE9" s="43" t="s">
        <v>3</v>
      </c>
      <c r="CF9" s="43" t="s">
        <v>101</v>
      </c>
      <c r="CG9" s="43" t="s">
        <v>17</v>
      </c>
      <c r="CH9" s="43" t="s">
        <v>3</v>
      </c>
      <c r="CI9" s="43" t="s">
        <v>97</v>
      </c>
      <c r="CJ9" s="42">
        <v>100.0</v>
      </c>
      <c r="CK9" s="43" t="s">
        <v>101</v>
      </c>
      <c r="CL9" s="43" t="s">
        <v>102</v>
      </c>
      <c r="CM9" s="42">
        <v>100.0</v>
      </c>
      <c r="CN9" s="43" t="s">
        <v>104</v>
      </c>
      <c r="CO9" s="1"/>
      <c r="CP9" s="1"/>
      <c r="CQ9" s="1"/>
      <c r="CR9" s="1"/>
      <c r="CS9" s="1"/>
      <c r="CT9" s="1"/>
      <c r="CU9" s="1"/>
    </row>
    <row r="10" ht="48.0" customHeight="1">
      <c r="A10" s="28">
        <v>2164.0</v>
      </c>
      <c r="B10" s="29">
        <v>28.0</v>
      </c>
      <c r="C10" s="30">
        <v>19.0</v>
      </c>
      <c r="D10" s="30">
        <v>25.0</v>
      </c>
      <c r="E10" s="30">
        <v>13.0</v>
      </c>
      <c r="F10" s="30">
        <v>9.0</v>
      </c>
      <c r="G10" s="30">
        <v>21.0</v>
      </c>
      <c r="H10" s="30">
        <v>16.0</v>
      </c>
      <c r="I10" s="30">
        <v>9.0</v>
      </c>
      <c r="J10" s="30">
        <v>14.0</v>
      </c>
      <c r="K10" s="30">
        <v>19.0</v>
      </c>
      <c r="L10" s="30">
        <v>22.0</v>
      </c>
      <c r="M10" s="30">
        <v>11.0</v>
      </c>
      <c r="N10" s="30">
        <v>11.0</v>
      </c>
      <c r="O10" s="31">
        <f>LARGE(Data!$K10:$N10,1)</f>
        <v>22</v>
      </c>
      <c r="P10" s="31">
        <f>LARGE(Data!$K10:$N10,2)</f>
        <v>19</v>
      </c>
      <c r="Q10" s="31">
        <f>LARGE(Data!$K10:$N10,3)</f>
        <v>11</v>
      </c>
      <c r="R10" s="31">
        <f>LARGE(Data!$K10:$N10,4)</f>
        <v>11</v>
      </c>
      <c r="S10" s="32">
        <f>LARGE(Data!$C10:$F10,1)</f>
        <v>25</v>
      </c>
      <c r="T10" s="32">
        <f>LARGE(Data!$C10:$F10,2)</f>
        <v>19</v>
      </c>
      <c r="U10" s="32">
        <f>LARGE(Data!$C10:$F10,3)</f>
        <v>13</v>
      </c>
      <c r="V10" s="32">
        <f>LARGE(Data!$C10:$F10,4)</f>
        <v>9</v>
      </c>
      <c r="W10" s="33">
        <f>LARGE(Data!$G10:$J10,1)</f>
        <v>21</v>
      </c>
      <c r="X10" s="33">
        <f>LARGE(Data!$G10:$J10,2)</f>
        <v>16</v>
      </c>
      <c r="Y10" s="33">
        <f>LARGE(Data!$G10:$J10,3)</f>
        <v>14</v>
      </c>
      <c r="Z10" s="33">
        <f>LARGE(Data!$G10:$J10,4)</f>
        <v>9</v>
      </c>
      <c r="AA10" s="30">
        <f>Data!$O10-Data!$P10</f>
        <v>3</v>
      </c>
      <c r="AB10" s="30">
        <f>Data!$P10-Data!$Q10</f>
        <v>8</v>
      </c>
      <c r="AC10" s="30">
        <f>Data!$Q10-Data!$R10</f>
        <v>0</v>
      </c>
      <c r="AD10" s="30">
        <f>(Data!$AA10+Data!$AB10)/SUM(Data!$AA10:$AC10)</f>
        <v>1</v>
      </c>
      <c r="AE10" s="31">
        <f>Data!$AA10^2/SQRT(Data!$AA10^2+Data!$AB10^2+Data!$AC10^2)</f>
        <v>1.053370325</v>
      </c>
      <c r="AF10" s="31">
        <f>Data!$AB10^2/SQRT(Data!$AA10^2+Data!$AB10^2+Data!$AC10^2)</f>
        <v>7.490633421</v>
      </c>
      <c r="AG10" s="31">
        <f>Data!$AC10^2/SQRT(Data!$AA10^2+Data!$AB10^2+Data!$AC10^2)</f>
        <v>0</v>
      </c>
      <c r="AH10" s="30">
        <f>Data!$S10-Data!$T10</f>
        <v>6</v>
      </c>
      <c r="AI10" s="30">
        <f>Data!$T10-Data!$U10</f>
        <v>6</v>
      </c>
      <c r="AJ10" s="30">
        <f>Data!$U10-Data!$V10</f>
        <v>4</v>
      </c>
      <c r="AK10" s="30">
        <f>(Data!$AH10+Data!$AI10)/(Data!$AH10+Data!$AI10+Data!$AJ10)</f>
        <v>0.75</v>
      </c>
      <c r="AL10" s="32">
        <f>Data!$AH10^2/SQRT(Data!$AH10^2+Data!$AI10^2+Data!$AJ10^2)</f>
        <v>3.837612894</v>
      </c>
      <c r="AM10" s="32">
        <f>Data!$AI10^2/SQRT(Data!$AH10^2+Data!$AI10^2+Data!$AJ10^2)</f>
        <v>3.837612894</v>
      </c>
      <c r="AN10" s="32">
        <f>Data!$AJ10^2/SQRT(Data!$AH10^2+Data!$AI10^2+Data!$AJ10^2)</f>
        <v>1.705605731</v>
      </c>
      <c r="AO10" s="30">
        <f>Data!$W10-Data!$X10</f>
        <v>5</v>
      </c>
      <c r="AP10" s="30">
        <f>Data!$X10-Data!$Y10</f>
        <v>2</v>
      </c>
      <c r="AQ10" s="30">
        <f>Data!$Y10-Data!$Z10</f>
        <v>5</v>
      </c>
      <c r="AR10" s="30">
        <f>(Data!$AO10+Data!$AP10)/(Data!$AO10+Data!$AP10+Data!$AQ10)</f>
        <v>0.5833333333</v>
      </c>
      <c r="AS10" s="33">
        <f>Data!$AO10^2/SQRT(Data!$AO10^2+Data!$AP10^2+Data!$AQ10^2)</f>
        <v>3.402069087</v>
      </c>
      <c r="AT10" s="33">
        <f>Data!$AP10^2/SQRT(Data!$AO10^2+Data!$AP10^2+Data!$AQ10^2)</f>
        <v>0.544331054</v>
      </c>
      <c r="AU10" s="33">
        <f>Data!$AQ10^2/SQRT(Data!$AO10^2+Data!$AP10^2+Data!$AQ10^2)</f>
        <v>3.402069087</v>
      </c>
      <c r="AV10" s="34">
        <f>_xlfn.VAR.P(Data!$K10:$N10)</f>
        <v>23.6875</v>
      </c>
      <c r="AW10" s="35">
        <f>_xlfn.VAR.P(Data!$C10:$F10)</f>
        <v>36.75</v>
      </c>
      <c r="AX10" s="36">
        <f>_xlfn.VAR.P(Data!$G10:$J10)</f>
        <v>18.5</v>
      </c>
      <c r="AY10" s="37"/>
      <c r="AZ10" s="38"/>
      <c r="BA10" s="39"/>
      <c r="BB10" s="30" t="str">
        <f>IF(AND(Data!$AE10&gt;Data!$AF10,Data!$AE10&gt;Data!$AG10),"1",IF(AND(Data!$AF10&gt;Data!$AE10,Data!$AF10&gt;Data!$AG10),IF(Data!$AF10&lt;2.5*Data!$AE10,"1.2",IF(OR(Data!$AE10&gt;2.5,Data!$AE10+Data!$AF10+Data!$AG10&lt;9),"2.2","2")),IF(AND(Data!$AG10&gt;3.5*Data!$AE10,Data!$AG10&gt;3.5*Data!$AF10,Data!$AE10+Data!$AF10+Data!$AG10&gt;11,Data!$AE10+Data!$AF10&lt;2,Data!$Q10&gt;=18),"3",IF((Data!$AE10&gt;3*Data!$AF10),"1.3",IF(AND(Data!$AF10&gt;3*Data!$AE10,Data!$AF10&gt;2),"2.3","3.3")))))</f>
        <v>2.2</v>
      </c>
      <c r="BC10" s="30" t="str">
        <f>IF(AND(Data!$AL10&gt;Data!$AM10,Data!$AL10&gt;Data!$AN10),"1",IF(AND(Data!$AM10&gt;Data!$AL10,Data!$AM10&gt;Data!$AN10),IF(Data!$AM10&lt;2.5*Data!$AL10,"1.2",IF(OR(Data!$AL10&gt;2.5,Data!$AL10+Data!$AM10+Data!$AN10&lt;9),"2.2","2")),IF(AND(Data!$AN10&gt;3.5*Data!$AL10,Data!$AN10&gt;3.5*Data!$AM10,Data!$AL10+Data!$AM10+Data!$AN10&gt;11,Data!$AL10+Data!$AM10&lt;2,Data!$U10&gt;=18),"3",IF((Data!$AL10&gt;3*Data!$AM10),"1.3",IF(AND(Data!$AM10&gt;3*Data!$AL10,Data!$AM10&gt;2),"2.3","3.3")))))</f>
        <v>3.3</v>
      </c>
      <c r="BD10" s="30" t="str">
        <f>IF(AND(Data!$AS10&gt;Data!$AT10,Data!$AS10&gt;Data!$AU10),"1",IF(AND(Data!$AT10&gt;Data!$AS10,Data!$AT10&gt;Data!$AU10),IF(Data!$AT10&lt;2.5*Data!$AS10,"1.2",IF(OR(Data!$AS10&gt;2.5,Data!$AS10+Data!$AT10+Data!$AU10&lt;9),"2.2","2")),IF(AND(Data!$AU10&gt;3.5*Data!$AS10,Data!$AU10&gt;3.5*Data!$AT10,Data!$AS10+Data!$AT10+Data!$AU10&gt;11,Data!$AS10+Data!$AT10&lt;2,Data!$Y10&gt;=18),"3",IF((Data!$AS10&gt;3*Data!$AT10),"1.3",IF(AND(Data!$AT10&gt;3*Data!$AS10,Data!$AT10&gt;2),"2.3","3.3")))))</f>
        <v>1.3</v>
      </c>
      <c r="BE10" s="30" t="str">
        <f t="array" ref="BE10">XLOOKUP(Data!$O10,Data!$K10:$N10,$K$1:$N$1,"?",0,1)&amp;XLOOKUP(Data!$P10,Data!$K10:$N10,$K$1:$N$1,"?",0,1)&amp;XLOOKUP(Data!$Q10,Data!$K10:$N10,$K$1:$N$1,"?",0,1)</f>
        <v>IDS</v>
      </c>
      <c r="BF10" s="30" t="str">
        <f t="array" ref="BF10">XLOOKUP(Data!$S10,Data!$C10:$F10,$C$1:$F$1,"?",0,1)&amp;XLOOKUP(Data!$T10,Data!$C10:$F10,$C$1:$F$1,"?",0,1)&amp;XLOOKUP(Data!$U10,Data!$C10:$F10,$C$1:$F$1,"?",0,1)</f>
        <v>IDS</v>
      </c>
      <c r="BG10" s="30" t="str">
        <f t="array" ref="BG10">XLOOKUP(Data!$W10,Data!$G10:$J10,$G$1:$J$1,"?",0,1)&amp;XLOOKUP(Data!$X10,Data!$G10:$J10,$G$1:$J$1,"?",0,1)&amp;XLOOKUP(Data!$Y10,Data!$G10:$J10,$G$1:$J$1,"?",0,1)</f>
        <v>DIC</v>
      </c>
      <c r="BH10" s="30" t="str">
        <f>VLOOKUP(LEFT(Data!$BE10,Data!$BB10),'Key 2'!$A$1:$C$40,2,FALSE)</f>
        <v>DI</v>
      </c>
      <c r="BI10" s="30" t="str">
        <f>VLOOKUP(LEFT(Data!$BF10,Data!$BC10),'Key 2'!$A$1:$C$40,2,FALSE)</f>
        <v>DIS</v>
      </c>
      <c r="BJ10" s="30" t="str">
        <f>VLOOKUP(LEFT(Data!$BG10,Data!$BD10),'Key 2'!$A$1:$C$40,2,FALSE)</f>
        <v>D</v>
      </c>
      <c r="BK10" s="30" t="str">
        <f>IF(AND(Data!$AV10&gt;=15,Data!$O10&gt;=20),"DG",IF(AND(Data!$AW10&gt;=15,Data!$S10&gt;=20),"MG",IF(AND(Data!$AV10&gt;=15,Data!$W10&gt;=20),"LG","0")))</f>
        <v>DG</v>
      </c>
      <c r="BL10" s="30" t="str">
        <f>IF(AND(Data!$BK10="DG",Data!$AW10&gt;=15,Data!$S10&gt;=20,Data!$BH10&lt;&gt;Data!$BI10),"MG","LG")</f>
        <v>MG</v>
      </c>
      <c r="BM10" s="30" t="str">
        <f>IF(Data!$BK10="DG",Data!$BH10,IF(Data!$BK10="MG",Data!$BI10,Data!$BJ10))</f>
        <v>DI</v>
      </c>
      <c r="BN10" s="30" t="str">
        <f>IF(Data!$BL10="DG",Data!$BH10,IF(Data!$BL10="MG",Data!$BI10,Data!$BJ10))</f>
        <v>DIS</v>
      </c>
      <c r="BO10" s="40"/>
      <c r="BP10" s="40"/>
      <c r="BQ10" s="40"/>
      <c r="BR10" s="41"/>
      <c r="BS10" s="41"/>
      <c r="BT10" s="41" t="str">
        <f>VLOOKUP(Data!$BR10,'Key 1'!$B$1:$D$15,2,FALSE)</f>
        <v>TI</v>
      </c>
      <c r="BU10" s="41" t="str">
        <f>VLOOKUP(Data!$BS10,'Key 1'!$B$1:$D$15,2,FALSE)</f>
        <v>TI</v>
      </c>
      <c r="BV10" s="41">
        <f>VLOOKUP(Data!$BR10,'Key 1'!$B$1:$D$15,3,FALSE)</f>
        <v>0</v>
      </c>
      <c r="BW10" s="41">
        <f>VLOOKUP(Data!$BS10,'Key 1'!$B$1:$D$15,3,FALSE)</f>
        <v>0</v>
      </c>
      <c r="BX10" s="41" t="str">
        <f>IF(Data!$BK10="DG",IF(INT(Data!$BB10)-Data!$BB10&lt;0,"Low","High"),IF(Data!$BK10="MG",IF(INT(Data!$BC10)-Data!$BC10&lt;0,"Low","High"),IF(Data!$BK10="LG",IF(INT(Data!$BD10)-Data!$BD10&lt;0,"Low","High"),"High")))</f>
        <v>Low</v>
      </c>
      <c r="BY10" s="41" t="str">
        <f>IF(Data!$BL10="DG",IF(INT(Data!$BB10)-Data!$BB10&lt;0,"Low","High"),IF(Data!$BL10="MG",IF(INT(Data!$BC10)-Data!$BC10&lt;0,"Low","High"),IF(Data!$BL10="LG",IF(INT(Data!$BD10)-Data!$BD10&lt;0,"Low","High"),"High")))</f>
        <v>Low</v>
      </c>
      <c r="BZ10" s="41" t="str">
        <f>IF(AND(Data!$BX10="High",Data!$BY10="High"),"High","Low")</f>
        <v>Low</v>
      </c>
      <c r="CA10" s="41" t="str">
        <f>IF(AND(Data!$BM10=Data!$BT10,Data!$BN10=Data!$BU10),"Matched",IF(Data!$BM10=Data!$BT10,"Sec Missed", IF(Data!$BN10=Data!$BU10," Pri Missed", "Both Missed")))</f>
        <v>Both Missed</v>
      </c>
      <c r="CB10" s="42">
        <v>100.0</v>
      </c>
      <c r="CC10" s="42">
        <v>100.0</v>
      </c>
      <c r="CD10" s="42">
        <v>100.0</v>
      </c>
      <c r="CE10" s="43" t="s">
        <v>15</v>
      </c>
      <c r="CF10" s="43" t="s">
        <v>15</v>
      </c>
      <c r="CG10" s="43" t="s">
        <v>0</v>
      </c>
      <c r="CH10" s="43" t="s">
        <v>15</v>
      </c>
      <c r="CI10" s="43" t="s">
        <v>97</v>
      </c>
      <c r="CJ10" s="42">
        <v>100.0</v>
      </c>
      <c r="CK10" s="43" t="s">
        <v>0</v>
      </c>
      <c r="CL10" s="43" t="s">
        <v>98</v>
      </c>
      <c r="CM10" s="42">
        <v>100.0</v>
      </c>
      <c r="CN10" s="43" t="s">
        <v>99</v>
      </c>
      <c r="CO10" s="1"/>
      <c r="CP10" s="1"/>
      <c r="CQ10" s="1"/>
      <c r="CR10" s="1"/>
      <c r="CS10" s="1"/>
      <c r="CT10" s="1"/>
      <c r="CU10" s="1"/>
    </row>
    <row r="11" ht="48.0" customHeight="1">
      <c r="A11" s="28">
        <v>2165.0</v>
      </c>
      <c r="B11" s="29">
        <v>28.0</v>
      </c>
      <c r="C11" s="30">
        <v>16.0</v>
      </c>
      <c r="D11" s="30">
        <v>6.0</v>
      </c>
      <c r="E11" s="30">
        <v>13.0</v>
      </c>
      <c r="F11" s="30">
        <v>23.0</v>
      </c>
      <c r="G11" s="30">
        <v>9.0</v>
      </c>
      <c r="H11" s="30">
        <v>7.0</v>
      </c>
      <c r="I11" s="30">
        <v>22.0</v>
      </c>
      <c r="J11" s="30">
        <v>22.0</v>
      </c>
      <c r="K11" s="30">
        <v>12.0</v>
      </c>
      <c r="L11" s="30">
        <v>6.0</v>
      </c>
      <c r="M11" s="30">
        <v>15.0</v>
      </c>
      <c r="N11" s="30">
        <v>23.0</v>
      </c>
      <c r="O11" s="31">
        <f>LARGE(Data!$K11:$N11,1)</f>
        <v>23</v>
      </c>
      <c r="P11" s="31">
        <f>LARGE(Data!$K11:$N11,2)</f>
        <v>15</v>
      </c>
      <c r="Q11" s="31">
        <f>LARGE(Data!$K11:$N11,3)</f>
        <v>12</v>
      </c>
      <c r="R11" s="31">
        <f>LARGE(Data!$K11:$N11,4)</f>
        <v>6</v>
      </c>
      <c r="S11" s="32">
        <f>LARGE(Data!$C11:$F11,1)</f>
        <v>23</v>
      </c>
      <c r="T11" s="32">
        <f>LARGE(Data!$C11:$F11,2)</f>
        <v>16</v>
      </c>
      <c r="U11" s="32">
        <f>LARGE(Data!$C11:$F11,3)</f>
        <v>13</v>
      </c>
      <c r="V11" s="32">
        <f>LARGE(Data!$C11:$F11,4)</f>
        <v>6</v>
      </c>
      <c r="W11" s="33">
        <f>LARGE(Data!$G11:$J11,1)</f>
        <v>22</v>
      </c>
      <c r="X11" s="33">
        <f>LARGE(Data!$G11:$J11,2)</f>
        <v>22</v>
      </c>
      <c r="Y11" s="33">
        <f>LARGE(Data!$G11:$J11,3)</f>
        <v>9</v>
      </c>
      <c r="Z11" s="33">
        <f>LARGE(Data!$G11:$J11,4)</f>
        <v>7</v>
      </c>
      <c r="AA11" s="30">
        <f>Data!$O11-Data!$P11</f>
        <v>8</v>
      </c>
      <c r="AB11" s="30">
        <f>Data!$P11-Data!$Q11</f>
        <v>3</v>
      </c>
      <c r="AC11" s="30">
        <f>Data!$Q11-Data!$R11</f>
        <v>6</v>
      </c>
      <c r="AD11" s="30">
        <f>(Data!$AA11+Data!$AB11)/SUM(Data!$AA11:$AC11)</f>
        <v>0.6470588235</v>
      </c>
      <c r="AE11" s="31">
        <f>Data!$AA11^2/SQRT(Data!$AA11^2+Data!$AB11^2+Data!$AC11^2)</f>
        <v>6.130088225</v>
      </c>
      <c r="AF11" s="31">
        <f>Data!$AB11^2/SQRT(Data!$AA11^2+Data!$AB11^2+Data!$AC11^2)</f>
        <v>0.8620436567</v>
      </c>
      <c r="AG11" s="31">
        <f>Data!$AC11^2/SQRT(Data!$AA11^2+Data!$AB11^2+Data!$AC11^2)</f>
        <v>3.448174627</v>
      </c>
      <c r="AH11" s="30">
        <f>Data!$S11-Data!$T11</f>
        <v>7</v>
      </c>
      <c r="AI11" s="30">
        <f>Data!$T11-Data!$U11</f>
        <v>3</v>
      </c>
      <c r="AJ11" s="30">
        <f>Data!$U11-Data!$V11</f>
        <v>7</v>
      </c>
      <c r="AK11" s="30">
        <f>(Data!$AH11+Data!$AI11)/(Data!$AH11+Data!$AI11+Data!$AJ11)</f>
        <v>0.5882352941</v>
      </c>
      <c r="AL11" s="32">
        <f>Data!$AH11^2/SQRT(Data!$AH11^2+Data!$AI11^2+Data!$AJ11^2)</f>
        <v>4.737008796</v>
      </c>
      <c r="AM11" s="32">
        <f>Data!$AI11^2/SQRT(Data!$AH11^2+Data!$AI11^2+Data!$AJ11^2)</f>
        <v>0.8700628401</v>
      </c>
      <c r="AN11" s="32">
        <f>Data!$AJ11^2/SQRT(Data!$AH11^2+Data!$AI11^2+Data!$AJ11^2)</f>
        <v>4.737008796</v>
      </c>
      <c r="AO11" s="30">
        <f>Data!$W11-Data!$X11</f>
        <v>0</v>
      </c>
      <c r="AP11" s="30">
        <f>Data!$X11-Data!$Y11</f>
        <v>13</v>
      </c>
      <c r="AQ11" s="30">
        <f>Data!$Y11-Data!$Z11</f>
        <v>2</v>
      </c>
      <c r="AR11" s="30">
        <f>(Data!$AO11+Data!$AP11)/(Data!$AO11+Data!$AP11+Data!$AQ11)</f>
        <v>0.8666666667</v>
      </c>
      <c r="AS11" s="33">
        <f>Data!$AO11^2/SQRT(Data!$AO11^2+Data!$AP11^2+Data!$AQ11^2)</f>
        <v>0</v>
      </c>
      <c r="AT11" s="33">
        <f>Data!$AP11^2/SQRT(Data!$AO11^2+Data!$AP11^2+Data!$AQ11^2)</f>
        <v>12.84883207</v>
      </c>
      <c r="AU11" s="33">
        <f>Data!$AQ11^2/SQRT(Data!$AO11^2+Data!$AP11^2+Data!$AQ11^2)</f>
        <v>0.3041143685</v>
      </c>
      <c r="AV11" s="34">
        <f>_xlfn.VAR.P(Data!$K11:$N11)</f>
        <v>37.5</v>
      </c>
      <c r="AW11" s="35">
        <f>_xlfn.VAR.P(Data!$C11:$F11)</f>
        <v>37.25</v>
      </c>
      <c r="AX11" s="36">
        <f>_xlfn.VAR.P(Data!$G11:$J11)</f>
        <v>49.5</v>
      </c>
      <c r="AY11" s="37"/>
      <c r="AZ11" s="38"/>
      <c r="BA11" s="39"/>
      <c r="BB11" s="30" t="str">
        <f>IF(AND(Data!$AE11&gt;Data!$AF11,Data!$AE11&gt;Data!$AG11),"1",IF(AND(Data!$AF11&gt;Data!$AE11,Data!$AF11&gt;Data!$AG11),IF(Data!$AF11&lt;2.5*Data!$AE11,"1.2",IF(OR(Data!$AE11&gt;2.5,Data!$AE11+Data!$AF11+Data!$AG11&lt;9),"2.2","2")),IF(AND(Data!$AG11&gt;3.5*Data!$AE11,Data!$AG11&gt;3.5*Data!$AF11,Data!$AE11+Data!$AF11+Data!$AG11&gt;11,Data!$AE11+Data!$AF11&lt;2,Data!$Q11&gt;=18),"3",IF((Data!$AE11&gt;3*Data!$AF11),"1.3",IF(AND(Data!$AF11&gt;3*Data!$AE11,Data!$AF11&gt;2),"2.3","3.3")))))</f>
        <v>1</v>
      </c>
      <c r="BC11" s="30" t="str">
        <f>IF(AND(Data!$AL11&gt;Data!$AM11,Data!$AL11&gt;Data!$AN11),"1",IF(AND(Data!$AM11&gt;Data!$AL11,Data!$AM11&gt;Data!$AN11),IF(Data!$AM11&lt;2.5*Data!$AL11,"1.2",IF(OR(Data!$AL11&gt;2.5,Data!$AL11+Data!$AM11+Data!$AN11&lt;9),"2.2","2")),IF(AND(Data!$AN11&gt;3.5*Data!$AL11,Data!$AN11&gt;3.5*Data!$AM11,Data!$AL11+Data!$AM11+Data!$AN11&gt;11,Data!$AL11+Data!$AM11&lt;2,Data!$U11&gt;=18),"3",IF((Data!$AL11&gt;3*Data!$AM11),"1.3",IF(AND(Data!$AM11&gt;3*Data!$AL11,Data!$AM11&gt;2),"2.3","3.3")))))</f>
        <v>1.3</v>
      </c>
      <c r="BD11" s="30" t="str">
        <f>IF(AND(Data!$AS11&gt;Data!$AT11,Data!$AS11&gt;Data!$AU11),"1",IF(AND(Data!$AT11&gt;Data!$AS11,Data!$AT11&gt;Data!$AU11),IF(Data!$AT11&lt;2.5*Data!$AS11,"1.2",IF(OR(Data!$AS11&gt;2.5,Data!$AS11+Data!$AT11+Data!$AU11&lt;9),"2.2","2")),IF(AND(Data!$AU11&gt;3.5*Data!$AS11,Data!$AU11&gt;3.5*Data!$AT11,Data!$AS11+Data!$AT11+Data!$AU11&gt;11,Data!$AS11+Data!$AT11&lt;2,Data!$Y11&gt;=18),"3",IF((Data!$AS11&gt;3*Data!$AT11),"1.3",IF(AND(Data!$AT11&gt;3*Data!$AS11,Data!$AT11&gt;2),"2.3","3.3")))))</f>
        <v>2</v>
      </c>
      <c r="BE11" s="30" t="str">
        <f t="array" ref="BE11">XLOOKUP(Data!$O11,Data!$K11:$N11,$K$1:$N$1,"?",0,1)&amp;XLOOKUP(Data!$P11,Data!$K11:$N11,$K$1:$N$1,"?",0,1)&amp;XLOOKUP(Data!$Q11,Data!$K11:$N11,$K$1:$N$1,"?",0,1)</f>
        <v>CSD</v>
      </c>
      <c r="BF11" s="30" t="str">
        <f t="array" ref="BF11">XLOOKUP(Data!$S11,Data!$C11:$F11,$C$1:$F$1,"?",0,1)&amp;XLOOKUP(Data!$T11,Data!$C11:$F11,$C$1:$F$1,"?",0,1)&amp;XLOOKUP(Data!$U11,Data!$C11:$F11,$C$1:$F$1,"?",0,1)</f>
        <v>CDS</v>
      </c>
      <c r="BG11" s="30" t="str">
        <f t="array" ref="BG11">XLOOKUP(Data!$W11,Data!$G11:$J11,$G$1:$J$1,"?",0,1)&amp;XLOOKUP(Data!$X11,Data!$G11:$J11,$G$1:$J$1,"?",0,1)&amp;XLOOKUP(Data!$Y11,Data!$G11:$J11,$G$1:$J$1,"?",0,1)</f>
        <v>SSD</v>
      </c>
      <c r="BH11" s="30" t="str">
        <f>VLOOKUP(LEFT(Data!$BE11,Data!$BB11),'Key 2'!$A$1:$C$40,2,FALSE)</f>
        <v>C</v>
      </c>
      <c r="BI11" s="30" t="str">
        <f>VLOOKUP(LEFT(Data!$BF11,Data!$BC11),'Key 2'!$A$1:$C$40,2,FALSE)</f>
        <v>C</v>
      </c>
      <c r="BJ11" s="30" t="str">
        <f>VLOOKUP(LEFT(Data!$BG11,Data!$BD11),'Key 2'!$A$1:$C$40,2,FALSE)</f>
        <v>#N/A</v>
      </c>
      <c r="BK11" s="30" t="str">
        <f>IF(AND(Data!$AV11&gt;=15,Data!$O11&gt;=20),"DG",IF(AND(Data!$AW11&gt;=15,Data!$S11&gt;=20),"MG",IF(AND(Data!$AV11&gt;=15,Data!$W11&gt;=20),"LG","0")))</f>
        <v>DG</v>
      </c>
      <c r="BL11" s="30" t="str">
        <f>IF(AND(Data!$BK11="DG",Data!$AW11&gt;=15,Data!$S11&gt;=20,Data!$BH11&lt;&gt;Data!$BI11),"MG","LG")</f>
        <v>LG</v>
      </c>
      <c r="BM11" s="30" t="str">
        <f>IF(Data!$BK11="DG",Data!$BH11,IF(Data!$BK11="MG",Data!$BI11,Data!$BJ11))</f>
        <v>C</v>
      </c>
      <c r="BN11" s="30" t="str">
        <f>IF(Data!$BL11="DG",Data!$BH11,IF(Data!$BL11="MG",Data!$BI11,Data!$BJ11))</f>
        <v>#N/A</v>
      </c>
      <c r="BO11" s="40"/>
      <c r="BP11" s="40"/>
      <c r="BQ11" s="40"/>
      <c r="BR11" s="41"/>
      <c r="BS11" s="41"/>
      <c r="BT11" s="41" t="str">
        <f>VLOOKUP(Data!$BR11,'Key 1'!$B$1:$D$15,2,FALSE)</f>
        <v>TI</v>
      </c>
      <c r="BU11" s="41" t="str">
        <f>VLOOKUP(Data!$BS11,'Key 1'!$B$1:$D$15,2,FALSE)</f>
        <v>TI</v>
      </c>
      <c r="BV11" s="41">
        <f>VLOOKUP(Data!$BR11,'Key 1'!$B$1:$D$15,3,FALSE)</f>
        <v>0</v>
      </c>
      <c r="BW11" s="41">
        <f>VLOOKUP(Data!$BS11,'Key 1'!$B$1:$D$15,3,FALSE)</f>
        <v>0</v>
      </c>
      <c r="BX11" s="41" t="str">
        <f>IF(Data!$BK11="DG",IF(INT(Data!$BB11)-Data!$BB11&lt;0,"Low","High"),IF(Data!$BK11="MG",IF(INT(Data!$BC11)-Data!$BC11&lt;0,"Low","High"),IF(Data!$BK11="LG",IF(INT(Data!$BD11)-Data!$BD11&lt;0,"Low","High"),"High")))</f>
        <v>High</v>
      </c>
      <c r="BY11" s="41" t="str">
        <f>IF(Data!$BL11="DG",IF(INT(Data!$BB11)-Data!$BB11&lt;0,"Low","High"),IF(Data!$BL11="MG",IF(INT(Data!$BC11)-Data!$BC11&lt;0,"Low","High"),IF(Data!$BL11="LG",IF(INT(Data!$BD11)-Data!$BD11&lt;0,"Low","High"),"High")))</f>
        <v>High</v>
      </c>
      <c r="BZ11" s="41" t="str">
        <f>IF(AND(Data!$BX11="High",Data!$BY11="High"),"High","Low")</f>
        <v>High</v>
      </c>
      <c r="CA11" s="41" t="str">
        <f>IF(AND(Data!$BM11=Data!$BT11,Data!$BN11=Data!$BU11),"Matched",IF(Data!$BM11=Data!$BT11,"Sec Missed", IF(Data!$BN11=Data!$BU11," Pri Missed", "Both Missed")))</f>
        <v>#N/A</v>
      </c>
      <c r="CB11" s="42">
        <v>100.0</v>
      </c>
      <c r="CC11" s="42">
        <v>100.0</v>
      </c>
      <c r="CD11" s="42">
        <v>100.0</v>
      </c>
      <c r="CE11" s="43" t="s">
        <v>3</v>
      </c>
      <c r="CF11" s="43" t="s">
        <v>3</v>
      </c>
      <c r="CG11" s="43" t="s">
        <v>105</v>
      </c>
      <c r="CH11" s="43" t="s">
        <v>3</v>
      </c>
      <c r="CI11" s="43" t="s">
        <v>97</v>
      </c>
      <c r="CJ11" s="42">
        <v>100.0</v>
      </c>
      <c r="CK11" s="43" t="s">
        <v>105</v>
      </c>
      <c r="CL11" s="43" t="s">
        <v>98</v>
      </c>
      <c r="CM11" s="42">
        <v>100.0</v>
      </c>
      <c r="CN11" s="43" t="s">
        <v>104</v>
      </c>
      <c r="CO11" s="1"/>
      <c r="CP11" s="1"/>
      <c r="CQ11" s="1"/>
      <c r="CR11" s="1"/>
      <c r="CS11" s="1"/>
      <c r="CT11" s="1"/>
      <c r="CU11" s="1"/>
    </row>
    <row r="12" ht="48.0" customHeight="1">
      <c r="A12" s="28">
        <v>2166.0</v>
      </c>
      <c r="B12" s="29">
        <v>28.0</v>
      </c>
      <c r="C12" s="30">
        <v>14.0</v>
      </c>
      <c r="D12" s="30">
        <v>14.0</v>
      </c>
      <c r="E12" s="30">
        <v>18.0</v>
      </c>
      <c r="F12" s="30">
        <v>21.0</v>
      </c>
      <c r="G12" s="30">
        <v>22.0</v>
      </c>
      <c r="H12" s="30">
        <v>16.0</v>
      </c>
      <c r="I12" s="30">
        <v>9.0</v>
      </c>
      <c r="J12" s="30">
        <v>8.0</v>
      </c>
      <c r="K12" s="30">
        <v>18.0</v>
      </c>
      <c r="L12" s="30">
        <v>14.0</v>
      </c>
      <c r="M12" s="30">
        <v>13.0</v>
      </c>
      <c r="N12" s="30">
        <v>14.0</v>
      </c>
      <c r="O12" s="31">
        <f>LARGE(Data!$K12:$N12,1)</f>
        <v>18</v>
      </c>
      <c r="P12" s="31">
        <f>LARGE(Data!$K12:$N12,2)</f>
        <v>14</v>
      </c>
      <c r="Q12" s="31">
        <f>LARGE(Data!$K12:$N12,3)</f>
        <v>14</v>
      </c>
      <c r="R12" s="31">
        <f>LARGE(Data!$K12:$N12,4)</f>
        <v>13</v>
      </c>
      <c r="S12" s="32">
        <f>LARGE(Data!$C12:$F12,1)</f>
        <v>21</v>
      </c>
      <c r="T12" s="32">
        <f>LARGE(Data!$C12:$F12,2)</f>
        <v>18</v>
      </c>
      <c r="U12" s="32">
        <f>LARGE(Data!$C12:$F12,3)</f>
        <v>14</v>
      </c>
      <c r="V12" s="32">
        <f>LARGE(Data!$C12:$F12,4)</f>
        <v>14</v>
      </c>
      <c r="W12" s="33">
        <f>LARGE(Data!$G12:$J12,1)</f>
        <v>22</v>
      </c>
      <c r="X12" s="33">
        <f>LARGE(Data!$G12:$J12,2)</f>
        <v>16</v>
      </c>
      <c r="Y12" s="33">
        <f>LARGE(Data!$G12:$J12,3)</f>
        <v>9</v>
      </c>
      <c r="Z12" s="33">
        <f>LARGE(Data!$G12:$J12,4)</f>
        <v>8</v>
      </c>
      <c r="AA12" s="30">
        <f>Data!$O12-Data!$P12</f>
        <v>4</v>
      </c>
      <c r="AB12" s="30">
        <f>Data!$P12-Data!$Q12</f>
        <v>0</v>
      </c>
      <c r="AC12" s="30">
        <f>Data!$Q12-Data!$R12</f>
        <v>1</v>
      </c>
      <c r="AD12" s="30">
        <f>(Data!$AA12+Data!$AB12)/SUM(Data!$AA12:$AC12)</f>
        <v>0.8</v>
      </c>
      <c r="AE12" s="31">
        <f>Data!$AA12^2/SQRT(Data!$AA12^2+Data!$AB12^2+Data!$AC12^2)</f>
        <v>3.880570001</v>
      </c>
      <c r="AF12" s="31">
        <f>Data!$AB12^2/SQRT(Data!$AA12^2+Data!$AB12^2+Data!$AC12^2)</f>
        <v>0</v>
      </c>
      <c r="AG12" s="31">
        <f>Data!$AC12^2/SQRT(Data!$AA12^2+Data!$AB12^2+Data!$AC12^2)</f>
        <v>0.242535625</v>
      </c>
      <c r="AH12" s="30">
        <f>Data!$S12-Data!$T12</f>
        <v>3</v>
      </c>
      <c r="AI12" s="30">
        <f>Data!$T12-Data!$U12</f>
        <v>4</v>
      </c>
      <c r="AJ12" s="30">
        <f>Data!$U12-Data!$V12</f>
        <v>0</v>
      </c>
      <c r="AK12" s="30">
        <f>(Data!$AH12+Data!$AI12)/(Data!$AH12+Data!$AI12+Data!$AJ12)</f>
        <v>1</v>
      </c>
      <c r="AL12" s="32">
        <f>Data!$AH12^2/SQRT(Data!$AH12^2+Data!$AI12^2+Data!$AJ12^2)</f>
        <v>1.8</v>
      </c>
      <c r="AM12" s="32">
        <f>Data!$AI12^2/SQRT(Data!$AH12^2+Data!$AI12^2+Data!$AJ12^2)</f>
        <v>3.2</v>
      </c>
      <c r="AN12" s="32">
        <f>Data!$AJ12^2/SQRT(Data!$AH12^2+Data!$AI12^2+Data!$AJ12^2)</f>
        <v>0</v>
      </c>
      <c r="AO12" s="30">
        <f>Data!$W12-Data!$X12</f>
        <v>6</v>
      </c>
      <c r="AP12" s="30">
        <f>Data!$X12-Data!$Y12</f>
        <v>7</v>
      </c>
      <c r="AQ12" s="30">
        <f>Data!$Y12-Data!$Z12</f>
        <v>1</v>
      </c>
      <c r="AR12" s="30">
        <f>(Data!$AO12+Data!$AP12)/(Data!$AO12+Data!$AP12+Data!$AQ12)</f>
        <v>0.9285714286</v>
      </c>
      <c r="AS12" s="33">
        <f>Data!$AO12^2/SQRT(Data!$AO12^2+Data!$AP12^2+Data!$AQ12^2)</f>
        <v>3.881979835</v>
      </c>
      <c r="AT12" s="33">
        <f>Data!$AP12^2/SQRT(Data!$AO12^2+Data!$AP12^2+Data!$AQ12^2)</f>
        <v>5.283805887</v>
      </c>
      <c r="AU12" s="33">
        <f>Data!$AQ12^2/SQRT(Data!$AO12^2+Data!$AP12^2+Data!$AQ12^2)</f>
        <v>0.1078327732</v>
      </c>
      <c r="AV12" s="34">
        <f>_xlfn.VAR.P(Data!$K12:$N12)</f>
        <v>3.6875</v>
      </c>
      <c r="AW12" s="35">
        <f>_xlfn.VAR.P(Data!$C12:$F12)</f>
        <v>8.6875</v>
      </c>
      <c r="AX12" s="36">
        <f>_xlfn.VAR.P(Data!$G12:$J12)</f>
        <v>32.1875</v>
      </c>
      <c r="AY12" s="37"/>
      <c r="AZ12" s="38"/>
      <c r="BA12" s="39"/>
      <c r="BB12" s="30" t="str">
        <f>IF(AND(Data!$AE12&gt;Data!$AF12,Data!$AE12&gt;Data!$AG12),"1",IF(AND(Data!$AF12&gt;Data!$AE12,Data!$AF12&gt;Data!$AG12),IF(Data!$AF12&lt;2.5*Data!$AE12,"1.2",IF(OR(Data!$AE12&gt;2.5,Data!$AE12+Data!$AF12+Data!$AG12&lt;9),"2.2","2")),IF(AND(Data!$AG12&gt;3.5*Data!$AE12,Data!$AG12&gt;3.5*Data!$AF12,Data!$AE12+Data!$AF12+Data!$AG12&gt;11,Data!$AE12+Data!$AF12&lt;2,Data!$Q12&gt;=18),"3",IF((Data!$AE12&gt;3*Data!$AF12),"1.3",IF(AND(Data!$AF12&gt;3*Data!$AE12,Data!$AF12&gt;2),"2.3","3.3")))))</f>
        <v>1</v>
      </c>
      <c r="BC12" s="30" t="str">
        <f>IF(AND(Data!$AL12&gt;Data!$AM12,Data!$AL12&gt;Data!$AN12),"1",IF(AND(Data!$AM12&gt;Data!$AL12,Data!$AM12&gt;Data!$AN12),IF(Data!$AM12&lt;2.5*Data!$AL12,"1.2",IF(OR(Data!$AL12&gt;2.5,Data!$AL12+Data!$AM12+Data!$AN12&lt;9),"2.2","2")),IF(AND(Data!$AN12&gt;3.5*Data!$AL12,Data!$AN12&gt;3.5*Data!$AM12,Data!$AL12+Data!$AM12+Data!$AN12&gt;11,Data!$AL12+Data!$AM12&lt;2,Data!$U12&gt;=18),"3",IF((Data!$AL12&gt;3*Data!$AM12),"1.3",IF(AND(Data!$AM12&gt;3*Data!$AL12,Data!$AM12&gt;2),"2.3","3.3")))))</f>
        <v>1.2</v>
      </c>
      <c r="BD12" s="30" t="str">
        <f>IF(AND(Data!$AS12&gt;Data!$AT12,Data!$AS12&gt;Data!$AU12),"1",IF(AND(Data!$AT12&gt;Data!$AS12,Data!$AT12&gt;Data!$AU12),IF(Data!$AT12&lt;2.5*Data!$AS12,"1.2",IF(OR(Data!$AS12&gt;2.5,Data!$AS12+Data!$AT12+Data!$AU12&lt;9),"2.2","2")),IF(AND(Data!$AU12&gt;3.5*Data!$AS12,Data!$AU12&gt;3.5*Data!$AT12,Data!$AS12+Data!$AT12+Data!$AU12&gt;11,Data!$AS12+Data!$AT12&lt;2,Data!$Y12&gt;=18),"3",IF((Data!$AS12&gt;3*Data!$AT12),"1.3",IF(AND(Data!$AT12&gt;3*Data!$AS12,Data!$AT12&gt;2),"2.3","3.3")))))</f>
        <v>1.2</v>
      </c>
      <c r="BE12" s="30" t="str">
        <f t="array" ref="BE12">XLOOKUP(Data!$O12,Data!$K12:$N12,$K$1:$N$1,"?",0,1)&amp;XLOOKUP(Data!$P12,Data!$K12:$N12,$K$1:$N$1,"?",0,1)&amp;XLOOKUP(Data!$Q12,Data!$K12:$N12,$K$1:$N$1,"?",0,1)</f>
        <v>DII</v>
      </c>
      <c r="BF12" s="30" t="str">
        <f t="array" ref="BF12">XLOOKUP(Data!$S12,Data!$C12:$F12,$C$1:$F$1,"?",0,1)&amp;XLOOKUP(Data!$T12,Data!$C12:$F12,$C$1:$F$1,"?",0,1)&amp;XLOOKUP(Data!$U12,Data!$C12:$F12,$C$1:$F$1,"?",0,1)</f>
        <v>CSD</v>
      </c>
      <c r="BG12" s="30" t="str">
        <f t="array" ref="BG12">XLOOKUP(Data!$W12,Data!$G12:$J12,$G$1:$J$1,"?",0,1)&amp;XLOOKUP(Data!$X12,Data!$G12:$J12,$G$1:$J$1,"?",0,1)&amp;XLOOKUP(Data!$Y12,Data!$G12:$J12,$G$1:$J$1,"?",0,1)</f>
        <v>DIS</v>
      </c>
      <c r="BH12" s="30" t="str">
        <f>VLOOKUP(LEFT(Data!$BE12,Data!$BB12),'Key 2'!$A$1:$C$40,2,FALSE)</f>
        <v>D</v>
      </c>
      <c r="BI12" s="30" t="str">
        <f>VLOOKUP(LEFT(Data!$BF12,Data!$BC12),'Key 2'!$A$1:$C$40,2,FALSE)</f>
        <v>C</v>
      </c>
      <c r="BJ12" s="30" t="str">
        <f>VLOOKUP(LEFT(Data!$BG12,Data!$BD12),'Key 2'!$A$1:$C$40,2,FALSE)</f>
        <v>D</v>
      </c>
      <c r="BK12" s="30" t="str">
        <f>IF(AND(Data!$AV12&gt;=15,Data!$O12&gt;=20),"DG",IF(AND(Data!$AW12&gt;=15,Data!$S12&gt;=20),"MG",IF(AND(Data!$AV12&gt;=15,Data!$W12&gt;=20),"LG","0")))</f>
        <v>0</v>
      </c>
      <c r="BL12" s="30" t="str">
        <f>IF(AND(Data!$BK12="DG",Data!$AW12&gt;=15,Data!$S12&gt;=20,Data!$BH12&lt;&gt;Data!$BI12),"MG","LG")</f>
        <v>LG</v>
      </c>
      <c r="BM12" s="30" t="str">
        <f>IF(Data!$BK12="DG",Data!$BH12,IF(Data!$BK12="MG",Data!$BI12,Data!$BJ12))</f>
        <v>D</v>
      </c>
      <c r="BN12" s="30" t="str">
        <f>IF(Data!$BL12="DG",Data!$BH12,IF(Data!$BL12="MG",Data!$BI12,Data!$BJ12))</f>
        <v>D</v>
      </c>
      <c r="BO12" s="40"/>
      <c r="BP12" s="40"/>
      <c r="BQ12" s="40"/>
      <c r="BR12" s="41"/>
      <c r="BS12" s="41"/>
      <c r="BT12" s="41" t="str">
        <f>VLOOKUP(Data!$BR12,'Key 1'!$B$1:$D$15,2,FALSE)</f>
        <v>TI</v>
      </c>
      <c r="BU12" s="41" t="str">
        <f>VLOOKUP(Data!$BS12,'Key 1'!$B$1:$D$15,2,FALSE)</f>
        <v>TI</v>
      </c>
      <c r="BV12" s="41">
        <f>VLOOKUP(Data!$BR12,'Key 1'!$B$1:$D$15,3,FALSE)</f>
        <v>0</v>
      </c>
      <c r="BW12" s="41">
        <f>VLOOKUP(Data!$BS12,'Key 1'!$B$1:$D$15,3,FALSE)</f>
        <v>0</v>
      </c>
      <c r="BX12" s="41" t="str">
        <f>IF(Data!$BK12="DG",IF(INT(Data!$BB12)-Data!$BB12&lt;0,"Low","High"),IF(Data!$BK12="MG",IF(INT(Data!$BC12)-Data!$BC12&lt;0,"Low","High"),IF(Data!$BK12="LG",IF(INT(Data!$BD12)-Data!$BD12&lt;0,"Low","High"),"High")))</f>
        <v>High</v>
      </c>
      <c r="BY12" s="41" t="str">
        <f>IF(Data!$BL12="DG",IF(INT(Data!$BB12)-Data!$BB12&lt;0,"Low","High"),IF(Data!$BL12="MG",IF(INT(Data!$BC12)-Data!$BC12&lt;0,"Low","High"),IF(Data!$BL12="LG",IF(INT(Data!$BD12)-Data!$BD12&lt;0,"Low","High"),"High")))</f>
        <v>Low</v>
      </c>
      <c r="BZ12" s="41" t="str">
        <f>IF(AND(Data!$BX12="High",Data!$BY12="High"),"High","Low")</f>
        <v>Low</v>
      </c>
      <c r="CA12" s="41" t="str">
        <f>IF(AND(Data!$BM12=Data!$BT12,Data!$BN12=Data!$BU12),"Matched",IF(Data!$BM12=Data!$BT12,"Sec Missed", IF(Data!$BN12=Data!$BU12," Pri Missed", "Both Missed")))</f>
        <v>Both Missed</v>
      </c>
      <c r="CB12" s="43" t="s">
        <v>100</v>
      </c>
      <c r="CC12" s="43" t="s">
        <v>100</v>
      </c>
      <c r="CD12" s="42">
        <v>100.0</v>
      </c>
      <c r="CE12" s="44"/>
      <c r="CF12" s="44"/>
      <c r="CG12" s="43" t="s">
        <v>0</v>
      </c>
      <c r="CH12" s="43" t="s">
        <v>0</v>
      </c>
      <c r="CI12" s="43" t="s">
        <v>98</v>
      </c>
      <c r="CJ12" s="42">
        <v>100.0</v>
      </c>
      <c r="CK12" s="43" t="s">
        <v>0</v>
      </c>
      <c r="CL12" s="43" t="s">
        <v>98</v>
      </c>
      <c r="CM12" s="42">
        <v>100.0</v>
      </c>
      <c r="CN12" s="43" t="s">
        <v>99</v>
      </c>
      <c r="CO12" s="1"/>
      <c r="CP12" s="1"/>
      <c r="CQ12" s="1"/>
      <c r="CR12" s="1"/>
      <c r="CS12" s="1"/>
      <c r="CT12" s="1"/>
      <c r="CU12" s="1"/>
    </row>
    <row r="13" ht="48.0" customHeight="1">
      <c r="A13" s="28">
        <v>2167.0</v>
      </c>
      <c r="B13" s="29">
        <v>28.0</v>
      </c>
      <c r="C13" s="30">
        <v>12.0</v>
      </c>
      <c r="D13" s="30">
        <v>14.0</v>
      </c>
      <c r="E13" s="30">
        <v>15.0</v>
      </c>
      <c r="F13" s="30">
        <v>24.0</v>
      </c>
      <c r="G13" s="30">
        <v>12.0</v>
      </c>
      <c r="H13" s="30">
        <v>7.0</v>
      </c>
      <c r="I13" s="30">
        <v>15.0</v>
      </c>
      <c r="J13" s="30">
        <v>24.0</v>
      </c>
      <c r="K13" s="30">
        <v>12.0</v>
      </c>
      <c r="L13" s="30">
        <v>9.5</v>
      </c>
      <c r="M13" s="30">
        <v>14.0</v>
      </c>
      <c r="N13" s="30">
        <v>25.0</v>
      </c>
      <c r="O13" s="31">
        <f>LARGE(Data!$K13:$N13,1)</f>
        <v>25</v>
      </c>
      <c r="P13" s="31">
        <f>LARGE(Data!$K13:$N13,2)</f>
        <v>14</v>
      </c>
      <c r="Q13" s="31">
        <f>LARGE(Data!$K13:$N13,3)</f>
        <v>12</v>
      </c>
      <c r="R13" s="31">
        <f>LARGE(Data!$K13:$N13,4)</f>
        <v>9.5</v>
      </c>
      <c r="S13" s="32">
        <f>LARGE(Data!$C13:$F13,1)</f>
        <v>24</v>
      </c>
      <c r="T13" s="32">
        <f>LARGE(Data!$C13:$F13,2)</f>
        <v>15</v>
      </c>
      <c r="U13" s="32">
        <f>LARGE(Data!$C13:$F13,3)</f>
        <v>14</v>
      </c>
      <c r="V13" s="32">
        <f>LARGE(Data!$C13:$F13,4)</f>
        <v>12</v>
      </c>
      <c r="W13" s="33">
        <f>LARGE(Data!$G13:$J13,1)</f>
        <v>24</v>
      </c>
      <c r="X13" s="33">
        <f>LARGE(Data!$G13:$J13,2)</f>
        <v>15</v>
      </c>
      <c r="Y13" s="33">
        <f>LARGE(Data!$G13:$J13,3)</f>
        <v>12</v>
      </c>
      <c r="Z13" s="33">
        <f>LARGE(Data!$G13:$J13,4)</f>
        <v>7</v>
      </c>
      <c r="AA13" s="30">
        <f>Data!$O13-Data!$P13</f>
        <v>11</v>
      </c>
      <c r="AB13" s="30">
        <f>Data!$P13-Data!$Q13</f>
        <v>2</v>
      </c>
      <c r="AC13" s="30">
        <f>Data!$Q13-Data!$R13</f>
        <v>2.5</v>
      </c>
      <c r="AD13" s="30">
        <f>(Data!$AA13+Data!$AB13)/SUM(Data!$AA13:$AC13)</f>
        <v>0.8387096774</v>
      </c>
      <c r="AE13" s="31">
        <f>Data!$AA13^2/SQRT(Data!$AA13^2+Data!$AB13^2+Data!$AC13^2)</f>
        <v>10.56174589</v>
      </c>
      <c r="AF13" s="31">
        <f>Data!$AB13^2/SQRT(Data!$AA13^2+Data!$AB13^2+Data!$AC13^2)</f>
        <v>0.3491486244</v>
      </c>
      <c r="AG13" s="31">
        <f>Data!$AC13^2/SQRT(Data!$AA13^2+Data!$AB13^2+Data!$AC13^2)</f>
        <v>0.5455447256</v>
      </c>
      <c r="AH13" s="30">
        <f>Data!$S13-Data!$T13</f>
        <v>9</v>
      </c>
      <c r="AI13" s="30">
        <f>Data!$T13-Data!$U13</f>
        <v>1</v>
      </c>
      <c r="AJ13" s="30">
        <f>Data!$U13-Data!$V13</f>
        <v>2</v>
      </c>
      <c r="AK13" s="30">
        <f>(Data!$AH13+Data!$AI13)/(Data!$AH13+Data!$AI13+Data!$AJ13)</f>
        <v>0.8333333333</v>
      </c>
      <c r="AL13" s="32">
        <f>Data!$AH13^2/SQRT(Data!$AH13^2+Data!$AI13^2+Data!$AJ13^2)</f>
        <v>8.734454629</v>
      </c>
      <c r="AM13" s="32">
        <f>Data!$AI13^2/SQRT(Data!$AH13^2+Data!$AI13^2+Data!$AJ13^2)</f>
        <v>0.1078327732</v>
      </c>
      <c r="AN13" s="32">
        <f>Data!$AJ13^2/SQRT(Data!$AH13^2+Data!$AI13^2+Data!$AJ13^2)</f>
        <v>0.4313310928</v>
      </c>
      <c r="AO13" s="30">
        <f>Data!$W13-Data!$X13</f>
        <v>9</v>
      </c>
      <c r="AP13" s="30">
        <f>Data!$X13-Data!$Y13</f>
        <v>3</v>
      </c>
      <c r="AQ13" s="30">
        <f>Data!$Y13-Data!$Z13</f>
        <v>5</v>
      </c>
      <c r="AR13" s="30">
        <f>(Data!$AO13+Data!$AP13)/(Data!$AO13+Data!$AP13+Data!$AQ13)</f>
        <v>0.7058823529</v>
      </c>
      <c r="AS13" s="33">
        <f>Data!$AO13^2/SQRT(Data!$AO13^2+Data!$AP13^2+Data!$AQ13^2)</f>
        <v>7.553288947</v>
      </c>
      <c r="AT13" s="33">
        <f>Data!$AP13^2/SQRT(Data!$AO13^2+Data!$AP13^2+Data!$AQ13^2)</f>
        <v>0.8392543274</v>
      </c>
      <c r="AU13" s="33">
        <f>Data!$AQ13^2/SQRT(Data!$AO13^2+Data!$AP13^2+Data!$AQ13^2)</f>
        <v>2.331262021</v>
      </c>
      <c r="AV13" s="34">
        <f>_xlfn.VAR.P(Data!$K13:$N13)</f>
        <v>35.046875</v>
      </c>
      <c r="AW13" s="35">
        <f>_xlfn.VAR.P(Data!$C13:$F13)</f>
        <v>21.1875</v>
      </c>
      <c r="AX13" s="36">
        <f>_xlfn.VAR.P(Data!$G13:$J13)</f>
        <v>38.25</v>
      </c>
      <c r="AY13" s="37"/>
      <c r="AZ13" s="38"/>
      <c r="BA13" s="39"/>
      <c r="BB13" s="30" t="str">
        <f>IF(AND(Data!$AE13&gt;Data!$AF13,Data!$AE13&gt;Data!$AG13),"1",IF(AND(Data!$AF13&gt;Data!$AE13,Data!$AF13&gt;Data!$AG13),IF(Data!$AF13&lt;2.5*Data!$AE13,"1.2",IF(OR(Data!$AE13&gt;2.5,Data!$AE13+Data!$AF13+Data!$AG13&lt;9),"2.2","2")),IF(AND(Data!$AG13&gt;3.5*Data!$AE13,Data!$AG13&gt;3.5*Data!$AF13,Data!$AE13+Data!$AF13+Data!$AG13&gt;11,Data!$AE13+Data!$AF13&lt;2,Data!$Q13&gt;=18),"3",IF((Data!$AE13&gt;3*Data!$AF13),"1.3",IF(AND(Data!$AF13&gt;3*Data!$AE13,Data!$AF13&gt;2),"2.3","3.3")))))</f>
        <v>1</v>
      </c>
      <c r="BC13" s="30" t="str">
        <f>IF(AND(Data!$AL13&gt;Data!$AM13,Data!$AL13&gt;Data!$AN13),"1",IF(AND(Data!$AM13&gt;Data!$AL13,Data!$AM13&gt;Data!$AN13),IF(Data!$AM13&lt;2.5*Data!$AL13,"1.2",IF(OR(Data!$AL13&gt;2.5,Data!$AL13+Data!$AM13+Data!$AN13&lt;9),"2.2","2")),IF(AND(Data!$AN13&gt;3.5*Data!$AL13,Data!$AN13&gt;3.5*Data!$AM13,Data!$AL13+Data!$AM13+Data!$AN13&gt;11,Data!$AL13+Data!$AM13&lt;2,Data!$U13&gt;=18),"3",IF((Data!$AL13&gt;3*Data!$AM13),"1.3",IF(AND(Data!$AM13&gt;3*Data!$AL13,Data!$AM13&gt;2),"2.3","3.3")))))</f>
        <v>1</v>
      </c>
      <c r="BD13" s="30" t="str">
        <f>IF(AND(Data!$AS13&gt;Data!$AT13,Data!$AS13&gt;Data!$AU13),"1",IF(AND(Data!$AT13&gt;Data!$AS13,Data!$AT13&gt;Data!$AU13),IF(Data!$AT13&lt;2.5*Data!$AS13,"1.2",IF(OR(Data!$AS13&gt;2.5,Data!$AS13+Data!$AT13+Data!$AU13&lt;9),"2.2","2")),IF(AND(Data!$AU13&gt;3.5*Data!$AS13,Data!$AU13&gt;3.5*Data!$AT13,Data!$AS13+Data!$AT13+Data!$AU13&gt;11,Data!$AS13+Data!$AT13&lt;2,Data!$Y13&gt;=18),"3",IF((Data!$AS13&gt;3*Data!$AT13),"1.3",IF(AND(Data!$AT13&gt;3*Data!$AS13,Data!$AT13&gt;2),"2.3","3.3")))))</f>
        <v>1</v>
      </c>
      <c r="BE13" s="30" t="str">
        <f t="array" ref="BE13">XLOOKUP(Data!$O13,Data!$K13:$N13,$K$1:$N$1,"?",0,1)&amp;XLOOKUP(Data!$P13,Data!$K13:$N13,$K$1:$N$1,"?",0,1)&amp;XLOOKUP(Data!$Q13,Data!$K13:$N13,$K$1:$N$1,"?",0,1)</f>
        <v>CSD</v>
      </c>
      <c r="BF13" s="30" t="str">
        <f t="array" ref="BF13">XLOOKUP(Data!$S13,Data!$C13:$F13,$C$1:$F$1,"?",0,1)&amp;XLOOKUP(Data!$T13,Data!$C13:$F13,$C$1:$F$1,"?",0,1)&amp;XLOOKUP(Data!$U13,Data!$C13:$F13,$C$1:$F$1,"?",0,1)</f>
        <v>CSI</v>
      </c>
      <c r="BG13" s="30" t="str">
        <f t="array" ref="BG13">XLOOKUP(Data!$W13,Data!$G13:$J13,$G$1:$J$1,"?",0,1)&amp;XLOOKUP(Data!$X13,Data!$G13:$J13,$G$1:$J$1,"?",0,1)&amp;XLOOKUP(Data!$Y13,Data!$G13:$J13,$G$1:$J$1,"?",0,1)</f>
        <v>CSD</v>
      </c>
      <c r="BH13" s="30" t="str">
        <f>VLOOKUP(LEFT(Data!$BE13,Data!$BB13),'Key 2'!$A$1:$C$40,2,FALSE)</f>
        <v>C</v>
      </c>
      <c r="BI13" s="30" t="str">
        <f>VLOOKUP(LEFT(Data!$BF13,Data!$BC13),'Key 2'!$A$1:$C$40,2,FALSE)</f>
        <v>C</v>
      </c>
      <c r="BJ13" s="30" t="str">
        <f>VLOOKUP(LEFT(Data!$BG13,Data!$BD13),'Key 2'!$A$1:$C$40,2,FALSE)</f>
        <v>C</v>
      </c>
      <c r="BK13" s="30" t="str">
        <f>IF(AND(Data!$AV13&gt;=15,Data!$O13&gt;=20),"DG",IF(AND(Data!$AW13&gt;=15,Data!$S13&gt;=20),"MG",IF(AND(Data!$AV13&gt;=15,Data!$W13&gt;=20),"LG","0")))</f>
        <v>DG</v>
      </c>
      <c r="BL13" s="30" t="str">
        <f>IF(AND(Data!$BK13="DG",Data!$AW13&gt;=15,Data!$S13&gt;=20,Data!$BH13&lt;&gt;Data!$BI13),"MG","LG")</f>
        <v>LG</v>
      </c>
      <c r="BM13" s="30" t="str">
        <f>IF(Data!$BK13="DG",Data!$BH13,IF(Data!$BK13="MG",Data!$BI13,Data!$BJ13))</f>
        <v>C</v>
      </c>
      <c r="BN13" s="30" t="str">
        <f>IF(Data!$BL13="DG",Data!$BH13,IF(Data!$BL13="MG",Data!$BI13,Data!$BJ13))</f>
        <v>C</v>
      </c>
      <c r="BO13" s="40"/>
      <c r="BP13" s="40"/>
      <c r="BQ13" s="40"/>
      <c r="BR13" s="41"/>
      <c r="BS13" s="41"/>
      <c r="BT13" s="41" t="str">
        <f>VLOOKUP(Data!$BR13,'Key 1'!$B$1:$D$15,2,FALSE)</f>
        <v>TI</v>
      </c>
      <c r="BU13" s="41" t="str">
        <f>VLOOKUP(Data!$BS13,'Key 1'!$B$1:$D$15,2,FALSE)</f>
        <v>TI</v>
      </c>
      <c r="BV13" s="41">
        <f>VLOOKUP(Data!$BR13,'Key 1'!$B$1:$D$15,3,FALSE)</f>
        <v>0</v>
      </c>
      <c r="BW13" s="41">
        <f>VLOOKUP(Data!$BS13,'Key 1'!$B$1:$D$15,3,FALSE)</f>
        <v>0</v>
      </c>
      <c r="BX13" s="41" t="str">
        <f>IF(Data!$BK13="DG",IF(INT(Data!$BB13)-Data!$BB13&lt;0,"Low","High"),IF(Data!$BK13="MG",IF(INT(Data!$BC13)-Data!$BC13&lt;0,"Low","High"),IF(Data!$BK13="LG",IF(INT(Data!$BD13)-Data!$BD13&lt;0,"Low","High"),"High")))</f>
        <v>High</v>
      </c>
      <c r="BY13" s="41" t="str">
        <f>IF(Data!$BL13="DG",IF(INT(Data!$BB13)-Data!$BB13&lt;0,"Low","High"),IF(Data!$BL13="MG",IF(INT(Data!$BC13)-Data!$BC13&lt;0,"Low","High"),IF(Data!$BL13="LG",IF(INT(Data!$BD13)-Data!$BD13&lt;0,"Low","High"),"High")))</f>
        <v>High</v>
      </c>
      <c r="BZ13" s="41" t="str">
        <f>IF(AND(Data!$BX13="High",Data!$BY13="High"),"High","Low")</f>
        <v>High</v>
      </c>
      <c r="CA13" s="41" t="str">
        <f>IF(AND(Data!$BM13=Data!$BT13,Data!$BN13=Data!$BU13),"Matched",IF(Data!$BM13=Data!$BT13,"Sec Missed", IF(Data!$BN13=Data!$BU13," Pri Missed", "Both Missed")))</f>
        <v>Both Missed</v>
      </c>
      <c r="CB13" s="42">
        <v>100.0</v>
      </c>
      <c r="CC13" s="42">
        <v>100.0</v>
      </c>
      <c r="CD13" s="42">
        <v>100.0</v>
      </c>
      <c r="CE13" s="43" t="s">
        <v>3</v>
      </c>
      <c r="CF13" s="43" t="s">
        <v>3</v>
      </c>
      <c r="CG13" s="43" t="s">
        <v>3</v>
      </c>
      <c r="CH13" s="43" t="s">
        <v>3</v>
      </c>
      <c r="CI13" s="43" t="s">
        <v>97</v>
      </c>
      <c r="CJ13" s="42">
        <v>100.0</v>
      </c>
      <c r="CK13" s="43" t="s">
        <v>3</v>
      </c>
      <c r="CL13" s="43" t="s">
        <v>98</v>
      </c>
      <c r="CM13" s="42">
        <v>100.0</v>
      </c>
      <c r="CN13" s="43" t="s">
        <v>104</v>
      </c>
      <c r="CO13" s="1"/>
      <c r="CP13" s="1"/>
      <c r="CQ13" s="1"/>
      <c r="CR13" s="1"/>
      <c r="CS13" s="1"/>
      <c r="CT13" s="1"/>
      <c r="CU13" s="1"/>
    </row>
    <row r="14" ht="48.0" customHeight="1">
      <c r="A14" s="28">
        <v>2168.0</v>
      </c>
      <c r="B14" s="29">
        <v>28.0</v>
      </c>
      <c r="C14" s="30">
        <v>22.5</v>
      </c>
      <c r="D14" s="30">
        <v>14.0</v>
      </c>
      <c r="E14" s="30">
        <v>10.0</v>
      </c>
      <c r="F14" s="30">
        <v>19.0</v>
      </c>
      <c r="G14" s="30">
        <v>21.0</v>
      </c>
      <c r="H14" s="30">
        <v>12.0</v>
      </c>
      <c r="I14" s="30">
        <v>12.0</v>
      </c>
      <c r="J14" s="30">
        <v>14.0</v>
      </c>
      <c r="K14" s="30">
        <v>21.0</v>
      </c>
      <c r="L14" s="30">
        <v>12.0</v>
      </c>
      <c r="M14" s="30">
        <v>9.5</v>
      </c>
      <c r="N14" s="30">
        <v>16.0</v>
      </c>
      <c r="O14" s="31">
        <f>LARGE(Data!$K14:$N14,1)</f>
        <v>21</v>
      </c>
      <c r="P14" s="31">
        <f>LARGE(Data!$K14:$N14,2)</f>
        <v>16</v>
      </c>
      <c r="Q14" s="31">
        <f>LARGE(Data!$K14:$N14,3)</f>
        <v>12</v>
      </c>
      <c r="R14" s="31">
        <f>LARGE(Data!$K14:$N14,4)</f>
        <v>9.5</v>
      </c>
      <c r="S14" s="32">
        <f>LARGE(Data!$C14:$F14,1)</f>
        <v>22.5</v>
      </c>
      <c r="T14" s="32">
        <f>LARGE(Data!$C14:$F14,2)</f>
        <v>19</v>
      </c>
      <c r="U14" s="32">
        <f>LARGE(Data!$C14:$F14,3)</f>
        <v>14</v>
      </c>
      <c r="V14" s="32">
        <f>LARGE(Data!$C14:$F14,4)</f>
        <v>10</v>
      </c>
      <c r="W14" s="33">
        <f>LARGE(Data!$G14:$J14,1)</f>
        <v>21</v>
      </c>
      <c r="X14" s="33">
        <f>LARGE(Data!$G14:$J14,2)</f>
        <v>14</v>
      </c>
      <c r="Y14" s="33">
        <f>LARGE(Data!$G14:$J14,3)</f>
        <v>12</v>
      </c>
      <c r="Z14" s="33">
        <f>LARGE(Data!$G14:$J14,4)</f>
        <v>12</v>
      </c>
      <c r="AA14" s="30">
        <f>Data!$O14-Data!$P14</f>
        <v>5</v>
      </c>
      <c r="AB14" s="30">
        <f>Data!$P14-Data!$Q14</f>
        <v>4</v>
      </c>
      <c r="AC14" s="30">
        <f>Data!$Q14-Data!$R14</f>
        <v>2.5</v>
      </c>
      <c r="AD14" s="30">
        <f>(Data!$AA14+Data!$AB14)/SUM(Data!$AA14:$AC14)</f>
        <v>0.7826086957</v>
      </c>
      <c r="AE14" s="31">
        <f>Data!$AA14^2/SQRT(Data!$AA14^2+Data!$AB14^2+Data!$AC14^2)</f>
        <v>3.636964837</v>
      </c>
      <c r="AF14" s="31">
        <f>Data!$AB14^2/SQRT(Data!$AA14^2+Data!$AB14^2+Data!$AC14^2)</f>
        <v>2.327657496</v>
      </c>
      <c r="AG14" s="31">
        <f>Data!$AC14^2/SQRT(Data!$AA14^2+Data!$AB14^2+Data!$AC14^2)</f>
        <v>0.9092412093</v>
      </c>
      <c r="AH14" s="30">
        <f>Data!$S14-Data!$T14</f>
        <v>3.5</v>
      </c>
      <c r="AI14" s="30">
        <f>Data!$T14-Data!$U14</f>
        <v>5</v>
      </c>
      <c r="AJ14" s="30">
        <f>Data!$U14-Data!$V14</f>
        <v>4</v>
      </c>
      <c r="AK14" s="30">
        <f>(Data!$AH14+Data!$AI14)/(Data!$AH14+Data!$AI14+Data!$AJ14)</f>
        <v>0.68</v>
      </c>
      <c r="AL14" s="32">
        <f>Data!$AH14^2/SQRT(Data!$AH14^2+Data!$AI14^2+Data!$AJ14^2)</f>
        <v>1.678712339</v>
      </c>
      <c r="AM14" s="32">
        <f>Data!$AI14^2/SQRT(Data!$AH14^2+Data!$AI14^2+Data!$AJ14^2)</f>
        <v>3.425943549</v>
      </c>
      <c r="AN14" s="32">
        <f>Data!$AJ14^2/SQRT(Data!$AH14^2+Data!$AI14^2+Data!$AJ14^2)</f>
        <v>2.192603871</v>
      </c>
      <c r="AO14" s="30">
        <f>Data!$W14-Data!$X14</f>
        <v>7</v>
      </c>
      <c r="AP14" s="30">
        <f>Data!$X14-Data!$Y14</f>
        <v>2</v>
      </c>
      <c r="AQ14" s="30">
        <f>Data!$Y14-Data!$Z14</f>
        <v>0</v>
      </c>
      <c r="AR14" s="30">
        <f>(Data!$AO14+Data!$AP14)/(Data!$AO14+Data!$AP14+Data!$AQ14)</f>
        <v>1</v>
      </c>
      <c r="AS14" s="33">
        <f>Data!$AO14^2/SQRT(Data!$AO14^2+Data!$AP14^2+Data!$AQ14^2)</f>
        <v>6.730667633</v>
      </c>
      <c r="AT14" s="33">
        <f>Data!$AP14^2/SQRT(Data!$AO14^2+Data!$AP14^2+Data!$AQ14^2)</f>
        <v>0.5494422558</v>
      </c>
      <c r="AU14" s="33">
        <f>Data!$AQ14^2/SQRT(Data!$AO14^2+Data!$AP14^2+Data!$AQ14^2)</f>
        <v>0</v>
      </c>
      <c r="AV14" s="34">
        <f>_xlfn.VAR.P(Data!$K14:$N14)</f>
        <v>18.921875</v>
      </c>
      <c r="AW14" s="35">
        <f>_xlfn.VAR.P(Data!$C14:$F14)</f>
        <v>22.671875</v>
      </c>
      <c r="AX14" s="36">
        <f>_xlfn.VAR.P(Data!$G14:$J14)</f>
        <v>13.6875</v>
      </c>
      <c r="AY14" s="37"/>
      <c r="AZ14" s="38"/>
      <c r="BA14" s="39"/>
      <c r="BB14" s="30" t="str">
        <f>IF(AND(Data!$AE14&gt;Data!$AF14,Data!$AE14&gt;Data!$AG14),"1",IF(AND(Data!$AF14&gt;Data!$AE14,Data!$AF14&gt;Data!$AG14),IF(Data!$AF14&lt;2.5*Data!$AE14,"1.2",IF(OR(Data!$AE14&gt;2.5,Data!$AE14+Data!$AF14+Data!$AG14&lt;9),"2.2","2")),IF(AND(Data!$AG14&gt;3.5*Data!$AE14,Data!$AG14&gt;3.5*Data!$AF14,Data!$AE14+Data!$AF14+Data!$AG14&gt;11,Data!$AE14+Data!$AF14&lt;2,Data!$Q14&gt;=18),"3",IF((Data!$AE14&gt;3*Data!$AF14),"1.3",IF(AND(Data!$AF14&gt;3*Data!$AE14,Data!$AF14&gt;2),"2.3","3.3")))))</f>
        <v>1</v>
      </c>
      <c r="BC14" s="30" t="str">
        <f>IF(AND(Data!$AL14&gt;Data!$AM14,Data!$AL14&gt;Data!$AN14),"1",IF(AND(Data!$AM14&gt;Data!$AL14,Data!$AM14&gt;Data!$AN14),IF(Data!$AM14&lt;2.5*Data!$AL14,"1.2",IF(OR(Data!$AL14&gt;2.5,Data!$AL14+Data!$AM14+Data!$AN14&lt;9),"2.2","2")),IF(AND(Data!$AN14&gt;3.5*Data!$AL14,Data!$AN14&gt;3.5*Data!$AM14,Data!$AL14+Data!$AM14+Data!$AN14&gt;11,Data!$AL14+Data!$AM14&lt;2,Data!$U14&gt;=18),"3",IF((Data!$AL14&gt;3*Data!$AM14),"1.3",IF(AND(Data!$AM14&gt;3*Data!$AL14,Data!$AM14&gt;2),"2.3","3.3")))))</f>
        <v>1.2</v>
      </c>
      <c r="BD14" s="30" t="str">
        <f>IF(AND(Data!$AS14&gt;Data!$AT14,Data!$AS14&gt;Data!$AU14),"1",IF(AND(Data!$AT14&gt;Data!$AS14,Data!$AT14&gt;Data!$AU14),IF(Data!$AT14&lt;2.5*Data!$AS14,"1.2",IF(OR(Data!$AS14&gt;2.5,Data!$AS14+Data!$AT14+Data!$AU14&lt;9),"2.2","2")),IF(AND(Data!$AU14&gt;3.5*Data!$AS14,Data!$AU14&gt;3.5*Data!$AT14,Data!$AS14+Data!$AT14+Data!$AU14&gt;11,Data!$AS14+Data!$AT14&lt;2,Data!$Y14&gt;=18),"3",IF((Data!$AS14&gt;3*Data!$AT14),"1.3",IF(AND(Data!$AT14&gt;3*Data!$AS14,Data!$AT14&gt;2),"2.3","3.3")))))</f>
        <v>1</v>
      </c>
      <c r="BE14" s="30" t="str">
        <f t="array" ref="BE14">XLOOKUP(Data!$O14,Data!$K14:$N14,$K$1:$N$1,"?",0,1)&amp;XLOOKUP(Data!$P14,Data!$K14:$N14,$K$1:$N$1,"?",0,1)&amp;XLOOKUP(Data!$Q14,Data!$K14:$N14,$K$1:$N$1,"?",0,1)</f>
        <v>DCI</v>
      </c>
      <c r="BF14" s="30" t="str">
        <f t="array" ref="BF14">XLOOKUP(Data!$S14,Data!$C14:$F14,$C$1:$F$1,"?",0,1)&amp;XLOOKUP(Data!$T14,Data!$C14:$F14,$C$1:$F$1,"?",0,1)&amp;XLOOKUP(Data!$U14,Data!$C14:$F14,$C$1:$F$1,"?",0,1)</f>
        <v>DCI</v>
      </c>
      <c r="BG14" s="30" t="str">
        <f t="array" ref="BG14">XLOOKUP(Data!$W14,Data!$G14:$J14,$G$1:$J$1,"?",0,1)&amp;XLOOKUP(Data!$X14,Data!$G14:$J14,$G$1:$J$1,"?",0,1)&amp;XLOOKUP(Data!$Y14,Data!$G14:$J14,$G$1:$J$1,"?",0,1)</f>
        <v>DCI</v>
      </c>
      <c r="BH14" s="30" t="str">
        <f>VLOOKUP(LEFT(Data!$BE14,Data!$BB14),'Key 2'!$A$1:$C$40,2,FALSE)</f>
        <v>D</v>
      </c>
      <c r="BI14" s="30" t="str">
        <f>VLOOKUP(LEFT(Data!$BF14,Data!$BC14),'Key 2'!$A$1:$C$40,2,FALSE)</f>
        <v>D</v>
      </c>
      <c r="BJ14" s="30" t="str">
        <f>VLOOKUP(LEFT(Data!$BG14,Data!$BD14),'Key 2'!$A$1:$C$40,2,FALSE)</f>
        <v>D</v>
      </c>
      <c r="BK14" s="30" t="str">
        <f>IF(AND(Data!$AV14&gt;=15,Data!$O14&gt;=20),"DG",IF(AND(Data!$AW14&gt;=15,Data!$S14&gt;=20),"MG",IF(AND(Data!$AV14&gt;=15,Data!$W14&gt;=20),"LG","0")))</f>
        <v>DG</v>
      </c>
      <c r="BL14" s="30" t="str">
        <f>IF(AND(Data!$BK14="DG",Data!$AW14&gt;=15,Data!$S14&gt;=20,Data!$BH14&lt;&gt;Data!$BI14),"MG","LG")</f>
        <v>LG</v>
      </c>
      <c r="BM14" s="30" t="str">
        <f>IF(Data!$BK14="DG",Data!$BH14,IF(Data!$BK14="MG",Data!$BI14,Data!$BJ14))</f>
        <v>D</v>
      </c>
      <c r="BN14" s="30" t="str">
        <f>IF(Data!$BL14="DG",Data!$BH14,IF(Data!$BL14="MG",Data!$BI14,Data!$BJ14))</f>
        <v>D</v>
      </c>
      <c r="BO14" s="40"/>
      <c r="BP14" s="40"/>
      <c r="BQ14" s="40"/>
      <c r="BR14" s="41"/>
      <c r="BS14" s="41"/>
      <c r="BT14" s="41" t="str">
        <f>VLOOKUP(Data!$BR14,'Key 1'!$B$1:$D$15,2,FALSE)</f>
        <v>TI</v>
      </c>
      <c r="BU14" s="41" t="str">
        <f>VLOOKUP(Data!$BS14,'Key 1'!$B$1:$D$15,2,FALSE)</f>
        <v>TI</v>
      </c>
      <c r="BV14" s="41">
        <f>VLOOKUP(Data!$BR14,'Key 1'!$B$1:$D$15,3,FALSE)</f>
        <v>0</v>
      </c>
      <c r="BW14" s="41">
        <f>VLOOKUP(Data!$BS14,'Key 1'!$B$1:$D$15,3,FALSE)</f>
        <v>0</v>
      </c>
      <c r="BX14" s="41" t="str">
        <f>IF(Data!$BK14="DG",IF(INT(Data!$BB14)-Data!$BB14&lt;0,"Low","High"),IF(Data!$BK14="MG",IF(INT(Data!$BC14)-Data!$BC14&lt;0,"Low","High"),IF(Data!$BK14="LG",IF(INT(Data!$BD14)-Data!$BD14&lt;0,"Low","High"),"High")))</f>
        <v>High</v>
      </c>
      <c r="BY14" s="41" t="str">
        <f>IF(Data!$BL14="DG",IF(INT(Data!$BB14)-Data!$BB14&lt;0,"Low","High"),IF(Data!$BL14="MG",IF(INT(Data!$BC14)-Data!$BC14&lt;0,"Low","High"),IF(Data!$BL14="LG",IF(INT(Data!$BD14)-Data!$BD14&lt;0,"Low","High"),"High")))</f>
        <v>High</v>
      </c>
      <c r="BZ14" s="41" t="str">
        <f>IF(AND(Data!$BX14="High",Data!$BY14="High"),"High","Low")</f>
        <v>High</v>
      </c>
      <c r="CA14" s="41" t="str">
        <f>IF(AND(Data!$BM14=Data!$BT14,Data!$BN14=Data!$BU14),"Matched",IF(Data!$BM14=Data!$BT14,"Sec Missed", IF(Data!$BN14=Data!$BU14," Pri Missed", "Both Missed")))</f>
        <v>Both Missed</v>
      </c>
      <c r="CB14" s="42">
        <v>100.0</v>
      </c>
      <c r="CC14" s="42">
        <v>100.0</v>
      </c>
      <c r="CD14" s="42">
        <v>100.0</v>
      </c>
      <c r="CE14" s="43" t="s">
        <v>0</v>
      </c>
      <c r="CF14" s="43" t="s">
        <v>17</v>
      </c>
      <c r="CG14" s="43" t="s">
        <v>0</v>
      </c>
      <c r="CH14" s="43" t="s">
        <v>0</v>
      </c>
      <c r="CI14" s="43" t="s">
        <v>97</v>
      </c>
      <c r="CJ14" s="42">
        <v>100.0</v>
      </c>
      <c r="CK14" s="43" t="s">
        <v>17</v>
      </c>
      <c r="CL14" s="43" t="s">
        <v>102</v>
      </c>
      <c r="CM14" s="42">
        <v>100.0</v>
      </c>
      <c r="CN14" s="43" t="s">
        <v>99</v>
      </c>
      <c r="CO14" s="1"/>
      <c r="CP14" s="1"/>
      <c r="CQ14" s="1"/>
      <c r="CR14" s="1"/>
      <c r="CS14" s="1"/>
      <c r="CT14" s="1"/>
      <c r="CU14" s="1"/>
    </row>
    <row r="15" ht="48.0" customHeight="1">
      <c r="A15" s="28">
        <v>2169.0</v>
      </c>
      <c r="B15" s="29">
        <v>28.0</v>
      </c>
      <c r="C15" s="30">
        <v>16.0</v>
      </c>
      <c r="D15" s="30">
        <v>22.0</v>
      </c>
      <c r="E15" s="30">
        <v>7.0</v>
      </c>
      <c r="F15" s="30">
        <v>23.0</v>
      </c>
      <c r="G15" s="30">
        <v>20.0</v>
      </c>
      <c r="H15" s="30">
        <v>12.0</v>
      </c>
      <c r="I15" s="30">
        <v>5.0</v>
      </c>
      <c r="J15" s="30">
        <v>22.0</v>
      </c>
      <c r="K15" s="30">
        <v>17.0</v>
      </c>
      <c r="L15" s="30">
        <v>17.5</v>
      </c>
      <c r="M15" s="30">
        <v>5.0</v>
      </c>
      <c r="N15" s="30">
        <v>23.0</v>
      </c>
      <c r="O15" s="31">
        <f>LARGE(Data!$K15:$N15,1)</f>
        <v>23</v>
      </c>
      <c r="P15" s="31">
        <f>LARGE(Data!$K15:$N15,2)</f>
        <v>17.5</v>
      </c>
      <c r="Q15" s="31">
        <f>LARGE(Data!$K15:$N15,3)</f>
        <v>17</v>
      </c>
      <c r="R15" s="31">
        <f>LARGE(Data!$K15:$N15,4)</f>
        <v>5</v>
      </c>
      <c r="S15" s="32">
        <f>LARGE(Data!$C15:$F15,1)</f>
        <v>23</v>
      </c>
      <c r="T15" s="32">
        <f>LARGE(Data!$C15:$F15,2)</f>
        <v>22</v>
      </c>
      <c r="U15" s="32">
        <f>LARGE(Data!$C15:$F15,3)</f>
        <v>16</v>
      </c>
      <c r="V15" s="32">
        <f>LARGE(Data!$C15:$F15,4)</f>
        <v>7</v>
      </c>
      <c r="W15" s="33">
        <f>LARGE(Data!$G15:$J15,1)</f>
        <v>22</v>
      </c>
      <c r="X15" s="33">
        <f>LARGE(Data!$G15:$J15,2)</f>
        <v>20</v>
      </c>
      <c r="Y15" s="33">
        <f>LARGE(Data!$G15:$J15,3)</f>
        <v>12</v>
      </c>
      <c r="Z15" s="33">
        <f>LARGE(Data!$G15:$J15,4)</f>
        <v>5</v>
      </c>
      <c r="AA15" s="30">
        <f>Data!$O15-Data!$P15</f>
        <v>5.5</v>
      </c>
      <c r="AB15" s="30">
        <f>Data!$P15-Data!$Q15</f>
        <v>0.5</v>
      </c>
      <c r="AC15" s="30">
        <f>Data!$Q15-Data!$R15</f>
        <v>12</v>
      </c>
      <c r="AD15" s="30">
        <f>(Data!$AA15+Data!$AB15)/SUM(Data!$AA15:$AC15)</f>
        <v>0.3333333333</v>
      </c>
      <c r="AE15" s="31">
        <f>Data!$AA15^2/SQRT(Data!$AA15^2+Data!$AB15^2+Data!$AC15^2)</f>
        <v>2.289958771</v>
      </c>
      <c r="AF15" s="31">
        <f>Data!$AB15^2/SQRT(Data!$AA15^2+Data!$AB15^2+Data!$AC15^2)</f>
        <v>0.0189252791</v>
      </c>
      <c r="AG15" s="31">
        <f>Data!$AC15^2/SQRT(Data!$AA15^2+Data!$AB15^2+Data!$AC15^2)</f>
        <v>10.90096076</v>
      </c>
      <c r="AH15" s="30">
        <f>Data!$S15-Data!$T15</f>
        <v>1</v>
      </c>
      <c r="AI15" s="30">
        <f>Data!$T15-Data!$U15</f>
        <v>6</v>
      </c>
      <c r="AJ15" s="30">
        <f>Data!$U15-Data!$V15</f>
        <v>9</v>
      </c>
      <c r="AK15" s="30">
        <f>(Data!$AH15+Data!$AI15)/(Data!$AH15+Data!$AI15+Data!$AJ15)</f>
        <v>0.4375</v>
      </c>
      <c r="AL15" s="32">
        <f>Data!$AH15^2/SQRT(Data!$AH15^2+Data!$AI15^2+Data!$AJ15^2)</f>
        <v>0.09205746179</v>
      </c>
      <c r="AM15" s="32">
        <f>Data!$AI15^2/SQRT(Data!$AH15^2+Data!$AI15^2+Data!$AJ15^2)</f>
        <v>3.314068624</v>
      </c>
      <c r="AN15" s="32">
        <f>Data!$AJ15^2/SQRT(Data!$AH15^2+Data!$AI15^2+Data!$AJ15^2)</f>
        <v>7.456654405</v>
      </c>
      <c r="AO15" s="30">
        <f>Data!$W15-Data!$X15</f>
        <v>2</v>
      </c>
      <c r="AP15" s="30">
        <f>Data!$X15-Data!$Y15</f>
        <v>8</v>
      </c>
      <c r="AQ15" s="30">
        <f>Data!$Y15-Data!$Z15</f>
        <v>7</v>
      </c>
      <c r="AR15" s="30">
        <f>(Data!$AO15+Data!$AP15)/(Data!$AO15+Data!$AP15+Data!$AQ15)</f>
        <v>0.5882352941</v>
      </c>
      <c r="AS15" s="33">
        <f>Data!$AO15^2/SQRT(Data!$AO15^2+Data!$AP15^2+Data!$AQ15^2)</f>
        <v>0.3698001308</v>
      </c>
      <c r="AT15" s="33">
        <f>Data!$AP15^2/SQRT(Data!$AO15^2+Data!$AP15^2+Data!$AQ15^2)</f>
        <v>5.916802093</v>
      </c>
      <c r="AU15" s="33">
        <f>Data!$AQ15^2/SQRT(Data!$AO15^2+Data!$AP15^2+Data!$AQ15^2)</f>
        <v>4.530051603</v>
      </c>
      <c r="AV15" s="34">
        <f>_xlfn.VAR.P(Data!$K15:$N15)</f>
        <v>43.171875</v>
      </c>
      <c r="AW15" s="35">
        <f>_xlfn.VAR.P(Data!$C15:$F15)</f>
        <v>40.5</v>
      </c>
      <c r="AX15" s="36">
        <f>_xlfn.VAR.P(Data!$G15:$J15)</f>
        <v>45.6875</v>
      </c>
      <c r="AY15" s="37"/>
      <c r="AZ15" s="38"/>
      <c r="BA15" s="39"/>
      <c r="BB15" s="30" t="str">
        <f>IF(AND(Data!$AE15&gt;Data!$AF15,Data!$AE15&gt;Data!$AG15),"1",IF(AND(Data!$AF15&gt;Data!$AE15,Data!$AF15&gt;Data!$AG15),IF(Data!$AF15&lt;2.5*Data!$AE15,"1.2",IF(OR(Data!$AE15&gt;2.5,Data!$AE15+Data!$AF15+Data!$AG15&lt;9),"2.2","2")),IF(AND(Data!$AG15&gt;3.5*Data!$AE15,Data!$AG15&gt;3.5*Data!$AF15,Data!$AE15+Data!$AF15+Data!$AG15&gt;11,Data!$AE15+Data!$AF15&lt;2,Data!$Q15&gt;=18),"3",IF((Data!$AE15&gt;3*Data!$AF15),"1.3",IF(AND(Data!$AF15&gt;3*Data!$AE15,Data!$AF15&gt;2),"2.3","3.3")))))</f>
        <v>1.3</v>
      </c>
      <c r="BC15" s="30" t="str">
        <f>IF(AND(Data!$AL15&gt;Data!$AM15,Data!$AL15&gt;Data!$AN15),"1",IF(AND(Data!$AM15&gt;Data!$AL15,Data!$AM15&gt;Data!$AN15),IF(Data!$AM15&lt;2.5*Data!$AL15,"1.2",IF(OR(Data!$AL15&gt;2.5,Data!$AL15+Data!$AM15+Data!$AN15&lt;9),"2.2","2")),IF(AND(Data!$AN15&gt;3.5*Data!$AL15,Data!$AN15&gt;3.5*Data!$AM15,Data!$AL15+Data!$AM15+Data!$AN15&gt;11,Data!$AL15+Data!$AM15&lt;2,Data!$U15&gt;=18),"3",IF((Data!$AL15&gt;3*Data!$AM15),"1.3",IF(AND(Data!$AM15&gt;3*Data!$AL15,Data!$AM15&gt;2),"2.3","3.3")))))</f>
        <v>2.3</v>
      </c>
      <c r="BD15" s="30" t="str">
        <f>IF(AND(Data!$AS15&gt;Data!$AT15,Data!$AS15&gt;Data!$AU15),"1",IF(AND(Data!$AT15&gt;Data!$AS15,Data!$AT15&gt;Data!$AU15),IF(Data!$AT15&lt;2.5*Data!$AS15,"1.2",IF(OR(Data!$AS15&gt;2.5,Data!$AS15+Data!$AT15+Data!$AU15&lt;9),"2.2","2")),IF(AND(Data!$AU15&gt;3.5*Data!$AS15,Data!$AU15&gt;3.5*Data!$AT15,Data!$AS15+Data!$AT15+Data!$AU15&gt;11,Data!$AS15+Data!$AT15&lt;2,Data!$Y15&gt;=18),"3",IF((Data!$AS15&gt;3*Data!$AT15),"1.3",IF(AND(Data!$AT15&gt;3*Data!$AS15,Data!$AT15&gt;2),"2.3","3.3")))))</f>
        <v>2</v>
      </c>
      <c r="BE15" s="30" t="str">
        <f t="array" ref="BE15">XLOOKUP(Data!$O15,Data!$K15:$N15,$K$1:$N$1,"?",0,1)&amp;XLOOKUP(Data!$P15,Data!$K15:$N15,$K$1:$N$1,"?",0,1)&amp;XLOOKUP(Data!$Q15,Data!$K15:$N15,$K$1:$N$1,"?",0,1)</f>
        <v>CID</v>
      </c>
      <c r="BF15" s="30" t="str">
        <f t="array" ref="BF15">XLOOKUP(Data!$S15,Data!$C15:$F15,$C$1:$F$1,"?",0,1)&amp;XLOOKUP(Data!$T15,Data!$C15:$F15,$C$1:$F$1,"?",0,1)&amp;XLOOKUP(Data!$U15,Data!$C15:$F15,$C$1:$F$1,"?",0,1)</f>
        <v>CID</v>
      </c>
      <c r="BG15" s="30" t="str">
        <f t="array" ref="BG15">XLOOKUP(Data!$W15,Data!$G15:$J15,$G$1:$J$1,"?",0,1)&amp;XLOOKUP(Data!$X15,Data!$G15:$J15,$G$1:$J$1,"?",0,1)&amp;XLOOKUP(Data!$Y15,Data!$G15:$J15,$G$1:$J$1,"?",0,1)</f>
        <v>CDI</v>
      </c>
      <c r="BH15" s="30" t="str">
        <f>VLOOKUP(LEFT(Data!$BE15,Data!$BB15),'Key 2'!$A$1:$C$40,2,FALSE)</f>
        <v>C</v>
      </c>
      <c r="BI15" s="30" t="str">
        <f>VLOOKUP(LEFT(Data!$BF15,Data!$BC15),'Key 2'!$A$1:$C$40,2,FALSE)</f>
        <v>IC</v>
      </c>
      <c r="BJ15" s="30" t="str">
        <f>VLOOKUP(LEFT(Data!$BG15,Data!$BD15),'Key 2'!$A$1:$C$40,2,FALSE)</f>
        <v>DC</v>
      </c>
      <c r="BK15" s="30" t="str">
        <f>IF(AND(Data!$AV15&gt;=15,Data!$O15&gt;=20),"DG",IF(AND(Data!$AW15&gt;=15,Data!$S15&gt;=20),"MG",IF(AND(Data!$AV15&gt;=15,Data!$W15&gt;=20),"LG","0")))</f>
        <v>DG</v>
      </c>
      <c r="BL15" s="30" t="str">
        <f>IF(AND(Data!$BK15="DG",Data!$AW15&gt;=15,Data!$S15&gt;=20,Data!$BH15&lt;&gt;Data!$BI15),"MG","LG")</f>
        <v>MG</v>
      </c>
      <c r="BM15" s="30" t="str">
        <f>IF(Data!$BK15="DG",Data!$BH15,IF(Data!$BK15="MG",Data!$BI15,Data!$BJ15))</f>
        <v>C</v>
      </c>
      <c r="BN15" s="30" t="str">
        <f>IF(Data!$BL15="DG",Data!$BH15,IF(Data!$BL15="MG",Data!$BI15,Data!$BJ15))</f>
        <v>IC</v>
      </c>
      <c r="BO15" s="40"/>
      <c r="BP15" s="40"/>
      <c r="BQ15" s="40"/>
      <c r="BR15" s="41"/>
      <c r="BS15" s="41"/>
      <c r="BT15" s="41" t="str">
        <f>VLOOKUP(Data!$BR15,'Key 1'!$B$1:$D$15,2,FALSE)</f>
        <v>TI</v>
      </c>
      <c r="BU15" s="41" t="str">
        <f>VLOOKUP(Data!$BS15,'Key 1'!$B$1:$D$15,2,FALSE)</f>
        <v>TI</v>
      </c>
      <c r="BV15" s="41">
        <f>VLOOKUP(Data!$BR15,'Key 1'!$B$1:$D$15,3,FALSE)</f>
        <v>0</v>
      </c>
      <c r="BW15" s="41">
        <f>VLOOKUP(Data!$BS15,'Key 1'!$B$1:$D$15,3,FALSE)</f>
        <v>0</v>
      </c>
      <c r="BX15" s="41" t="str">
        <f>IF(Data!$BK15="DG",IF(INT(Data!$BB15)-Data!$BB15&lt;0,"Low","High"),IF(Data!$BK15="MG",IF(INT(Data!$BC15)-Data!$BC15&lt;0,"Low","High"),IF(Data!$BK15="LG",IF(INT(Data!$BD15)-Data!$BD15&lt;0,"Low","High"),"High")))</f>
        <v>Low</v>
      </c>
      <c r="BY15" s="41" t="str">
        <f>IF(Data!$BL15="DG",IF(INT(Data!$BB15)-Data!$BB15&lt;0,"Low","High"),IF(Data!$BL15="MG",IF(INT(Data!$BC15)-Data!$BC15&lt;0,"Low","High"),IF(Data!$BL15="LG",IF(INT(Data!$BD15)-Data!$BD15&lt;0,"Low","High"),"High")))</f>
        <v>Low</v>
      </c>
      <c r="BZ15" s="41" t="str">
        <f>IF(AND(Data!$BX15="High",Data!$BY15="High"),"High","Low")</f>
        <v>Low</v>
      </c>
      <c r="CA15" s="41" t="str">
        <f>IF(AND(Data!$BM15=Data!$BT15,Data!$BN15=Data!$BU15),"Matched",IF(Data!$BM15=Data!$BT15,"Sec Missed", IF(Data!$BN15=Data!$BU15," Pri Missed", "Both Missed")))</f>
        <v>Both Missed</v>
      </c>
      <c r="CB15" s="42">
        <v>60.6</v>
      </c>
      <c r="CC15" s="42">
        <v>100.0</v>
      </c>
      <c r="CD15" s="42">
        <v>100.0</v>
      </c>
      <c r="CE15" s="43" t="s">
        <v>3</v>
      </c>
      <c r="CF15" s="43" t="s">
        <v>96</v>
      </c>
      <c r="CG15" s="43" t="s">
        <v>17</v>
      </c>
      <c r="CH15" s="43" t="s">
        <v>3</v>
      </c>
      <c r="CI15" s="43" t="s">
        <v>97</v>
      </c>
      <c r="CJ15" s="42">
        <v>60.62</v>
      </c>
      <c r="CK15" s="43" t="s">
        <v>96</v>
      </c>
      <c r="CL15" s="43" t="s">
        <v>102</v>
      </c>
      <c r="CM15" s="42">
        <v>100.0</v>
      </c>
      <c r="CN15" s="43" t="s">
        <v>99</v>
      </c>
      <c r="CO15" s="1"/>
      <c r="CP15" s="1"/>
      <c r="CQ15" s="1"/>
      <c r="CR15" s="1"/>
      <c r="CS15" s="1"/>
      <c r="CT15" s="1"/>
      <c r="CU15" s="1"/>
    </row>
    <row r="16" ht="48.0" customHeight="1">
      <c r="A16" s="28">
        <v>2170.0</v>
      </c>
      <c r="B16" s="29">
        <v>28.0</v>
      </c>
      <c r="C16" s="30">
        <v>16.0</v>
      </c>
      <c r="D16" s="30">
        <v>12.0</v>
      </c>
      <c r="E16" s="30">
        <v>11.0</v>
      </c>
      <c r="F16" s="30">
        <v>26.0</v>
      </c>
      <c r="G16" s="30">
        <v>21.0</v>
      </c>
      <c r="H16" s="30">
        <v>10.0</v>
      </c>
      <c r="I16" s="30">
        <v>5.0</v>
      </c>
      <c r="J16" s="30">
        <v>24.0</v>
      </c>
      <c r="K16" s="30">
        <v>18.0</v>
      </c>
      <c r="L16" s="30">
        <v>9.5</v>
      </c>
      <c r="M16" s="30">
        <v>7.0</v>
      </c>
      <c r="N16" s="30">
        <v>25.166666666666654</v>
      </c>
      <c r="O16" s="31">
        <f>LARGE(Data!$K16:$N16,1)</f>
        <v>25.16666667</v>
      </c>
      <c r="P16" s="31">
        <f>LARGE(Data!$K16:$N16,2)</f>
        <v>18</v>
      </c>
      <c r="Q16" s="31">
        <f>LARGE(Data!$K16:$N16,3)</f>
        <v>9.5</v>
      </c>
      <c r="R16" s="31">
        <f>LARGE(Data!$K16:$N16,4)</f>
        <v>7</v>
      </c>
      <c r="S16" s="32">
        <f>LARGE(Data!$C16:$F16,1)</f>
        <v>26</v>
      </c>
      <c r="T16" s="32">
        <f>LARGE(Data!$C16:$F16,2)</f>
        <v>16</v>
      </c>
      <c r="U16" s="32">
        <f>LARGE(Data!$C16:$F16,3)</f>
        <v>12</v>
      </c>
      <c r="V16" s="32">
        <f>LARGE(Data!$C16:$F16,4)</f>
        <v>11</v>
      </c>
      <c r="W16" s="33">
        <f>LARGE(Data!$G16:$J16,1)</f>
        <v>24</v>
      </c>
      <c r="X16" s="33">
        <f>LARGE(Data!$G16:$J16,2)</f>
        <v>21</v>
      </c>
      <c r="Y16" s="33">
        <f>LARGE(Data!$G16:$J16,3)</f>
        <v>10</v>
      </c>
      <c r="Z16" s="33">
        <f>LARGE(Data!$G16:$J16,4)</f>
        <v>5</v>
      </c>
      <c r="AA16" s="30">
        <f>Data!$O16-Data!$P16</f>
        <v>7.166666667</v>
      </c>
      <c r="AB16" s="30">
        <f>Data!$P16-Data!$Q16</f>
        <v>8.5</v>
      </c>
      <c r="AC16" s="30">
        <f>Data!$Q16-Data!$R16</f>
        <v>2.5</v>
      </c>
      <c r="AD16" s="30">
        <f>(Data!$AA16+Data!$AB16)/SUM(Data!$AA16:$AC16)</f>
        <v>0.8623853211</v>
      </c>
      <c r="AE16" s="31">
        <f>Data!$AA16^2/SQRT(Data!$AA16^2+Data!$AB16^2+Data!$AC16^2)</f>
        <v>4.507075707</v>
      </c>
      <c r="AF16" s="31">
        <f>Data!$AB16^2/SQRT(Data!$AA16^2+Data!$AB16^2+Data!$AC16^2)</f>
        <v>6.340131917</v>
      </c>
      <c r="AG16" s="31">
        <f>Data!$AC16^2/SQRT(Data!$AA16^2+Data!$AB16^2+Data!$AC16^2)</f>
        <v>0.5484543181</v>
      </c>
      <c r="AH16" s="30">
        <f>Data!$S16-Data!$T16</f>
        <v>10</v>
      </c>
      <c r="AI16" s="30">
        <f>Data!$T16-Data!$U16</f>
        <v>4</v>
      </c>
      <c r="AJ16" s="30">
        <f>Data!$U16-Data!$V16</f>
        <v>1</v>
      </c>
      <c r="AK16" s="30">
        <f>(Data!$AH16+Data!$AI16)/(Data!$AH16+Data!$AI16+Data!$AJ16)</f>
        <v>0.9333333333</v>
      </c>
      <c r="AL16" s="32">
        <f>Data!$AH16^2/SQRT(Data!$AH16^2+Data!$AI16^2+Data!$AJ16^2)</f>
        <v>9.24500327</v>
      </c>
      <c r="AM16" s="32">
        <f>Data!$AI16^2/SQRT(Data!$AH16^2+Data!$AI16^2+Data!$AJ16^2)</f>
        <v>1.479200523</v>
      </c>
      <c r="AN16" s="32">
        <f>Data!$AJ16^2/SQRT(Data!$AH16^2+Data!$AI16^2+Data!$AJ16^2)</f>
        <v>0.0924500327</v>
      </c>
      <c r="AO16" s="30">
        <f>Data!$W16-Data!$X16</f>
        <v>3</v>
      </c>
      <c r="AP16" s="30">
        <f>Data!$X16-Data!$Y16</f>
        <v>11</v>
      </c>
      <c r="AQ16" s="30">
        <f>Data!$Y16-Data!$Z16</f>
        <v>5</v>
      </c>
      <c r="AR16" s="30">
        <f>(Data!$AO16+Data!$AP16)/(Data!$AO16+Data!$AP16+Data!$AQ16)</f>
        <v>0.7368421053</v>
      </c>
      <c r="AS16" s="33">
        <f>Data!$AO16^2/SQRT(Data!$AO16^2+Data!$AP16^2+Data!$AQ16^2)</f>
        <v>0.722897396</v>
      </c>
      <c r="AT16" s="33">
        <f>Data!$AP16^2/SQRT(Data!$AO16^2+Data!$AP16^2+Data!$AQ16^2)</f>
        <v>9.71895388</v>
      </c>
      <c r="AU16" s="33">
        <f>Data!$AQ16^2/SQRT(Data!$AO16^2+Data!$AP16^2+Data!$AQ16^2)</f>
        <v>2.008048322</v>
      </c>
      <c r="AV16" s="34">
        <f>_xlfn.VAR.P(Data!$K16:$N16)</f>
        <v>51.64583333</v>
      </c>
      <c r="AW16" s="35">
        <f>_xlfn.VAR.P(Data!$C16:$F16)</f>
        <v>35.1875</v>
      </c>
      <c r="AX16" s="36">
        <f>_xlfn.VAR.P(Data!$G16:$J16)</f>
        <v>60.5</v>
      </c>
      <c r="AY16" s="37"/>
      <c r="AZ16" s="38"/>
      <c r="BA16" s="39"/>
      <c r="BB16" s="30" t="str">
        <f>IF(AND(Data!$AE16&gt;Data!$AF16,Data!$AE16&gt;Data!$AG16),"1",IF(AND(Data!$AF16&gt;Data!$AE16,Data!$AF16&gt;Data!$AG16),IF(Data!$AF16&lt;2.5*Data!$AE16,"1.2",IF(OR(Data!$AE16&gt;2.5,Data!$AE16+Data!$AF16+Data!$AG16&lt;9),"2.2","2")),IF(AND(Data!$AG16&gt;3.5*Data!$AE16,Data!$AG16&gt;3.5*Data!$AF16,Data!$AE16+Data!$AF16+Data!$AG16&gt;11,Data!$AE16+Data!$AF16&lt;2,Data!$Q16&gt;=18),"3",IF((Data!$AE16&gt;3*Data!$AF16),"1.3",IF(AND(Data!$AF16&gt;3*Data!$AE16,Data!$AF16&gt;2),"2.3","3.3")))))</f>
        <v>1.2</v>
      </c>
      <c r="BC16" s="30" t="str">
        <f>IF(AND(Data!$AL16&gt;Data!$AM16,Data!$AL16&gt;Data!$AN16),"1",IF(AND(Data!$AM16&gt;Data!$AL16,Data!$AM16&gt;Data!$AN16),IF(Data!$AM16&lt;2.5*Data!$AL16,"1.2",IF(OR(Data!$AL16&gt;2.5,Data!$AL16+Data!$AM16+Data!$AN16&lt;9),"2.2","2")),IF(AND(Data!$AN16&gt;3.5*Data!$AL16,Data!$AN16&gt;3.5*Data!$AM16,Data!$AL16+Data!$AM16+Data!$AN16&gt;11,Data!$AL16+Data!$AM16&lt;2,Data!$U16&gt;=18),"3",IF((Data!$AL16&gt;3*Data!$AM16),"1.3",IF(AND(Data!$AM16&gt;3*Data!$AL16,Data!$AM16&gt;2),"2.3","3.3")))))</f>
        <v>1</v>
      </c>
      <c r="BD16" s="30" t="str">
        <f>IF(AND(Data!$AS16&gt;Data!$AT16,Data!$AS16&gt;Data!$AU16),"1",IF(AND(Data!$AT16&gt;Data!$AS16,Data!$AT16&gt;Data!$AU16),IF(Data!$AT16&lt;2.5*Data!$AS16,"1.2",IF(OR(Data!$AS16&gt;2.5,Data!$AS16+Data!$AT16+Data!$AU16&lt;9),"2.2","2")),IF(AND(Data!$AU16&gt;3.5*Data!$AS16,Data!$AU16&gt;3.5*Data!$AT16,Data!$AS16+Data!$AT16+Data!$AU16&gt;11,Data!$AS16+Data!$AT16&lt;2,Data!$Y16&gt;=18),"3",IF((Data!$AS16&gt;3*Data!$AT16),"1.3",IF(AND(Data!$AT16&gt;3*Data!$AS16,Data!$AT16&gt;2),"2.3","3.3")))))</f>
        <v>2</v>
      </c>
      <c r="BE16" s="30" t="str">
        <f t="array" ref="BE16">XLOOKUP(Data!$O16,Data!$K16:$N16,$K$1:$N$1,"?",0,1)&amp;XLOOKUP(Data!$P16,Data!$K16:$N16,$K$1:$N$1,"?",0,1)&amp;XLOOKUP(Data!$Q16,Data!$K16:$N16,$K$1:$N$1,"?",0,1)</f>
        <v>CDI</v>
      </c>
      <c r="BF16" s="30" t="str">
        <f t="array" ref="BF16">XLOOKUP(Data!$S16,Data!$C16:$F16,$C$1:$F$1,"?",0,1)&amp;XLOOKUP(Data!$T16,Data!$C16:$F16,$C$1:$F$1,"?",0,1)&amp;XLOOKUP(Data!$U16,Data!$C16:$F16,$C$1:$F$1,"?",0,1)</f>
        <v>CDI</v>
      </c>
      <c r="BG16" s="30" t="str">
        <f t="array" ref="BG16">XLOOKUP(Data!$W16,Data!$G16:$J16,$G$1:$J$1,"?",0,1)&amp;XLOOKUP(Data!$X16,Data!$G16:$J16,$G$1:$J$1,"?",0,1)&amp;XLOOKUP(Data!$Y16,Data!$G16:$J16,$G$1:$J$1,"?",0,1)</f>
        <v>CDI</v>
      </c>
      <c r="BH16" s="30" t="str">
        <f>VLOOKUP(LEFT(Data!$BE16,Data!$BB16),'Key 2'!$A$1:$C$40,2,FALSE)</f>
        <v>C</v>
      </c>
      <c r="BI16" s="30" t="str">
        <f>VLOOKUP(LEFT(Data!$BF16,Data!$BC16),'Key 2'!$A$1:$C$40,2,FALSE)</f>
        <v>C</v>
      </c>
      <c r="BJ16" s="30" t="str">
        <f>VLOOKUP(LEFT(Data!$BG16,Data!$BD16),'Key 2'!$A$1:$C$40,2,FALSE)</f>
        <v>DC</v>
      </c>
      <c r="BK16" s="30" t="str">
        <f>IF(AND(Data!$AV16&gt;=15,Data!$O16&gt;=20),"DG",IF(AND(Data!$AW16&gt;=15,Data!$S16&gt;=20),"MG",IF(AND(Data!$AV16&gt;=15,Data!$W16&gt;=20),"LG","0")))</f>
        <v>DG</v>
      </c>
      <c r="BL16" s="30" t="str">
        <f>IF(AND(Data!$BK16="DG",Data!$AW16&gt;=15,Data!$S16&gt;=20,Data!$BH16&lt;&gt;Data!$BI16),"MG","LG")</f>
        <v>LG</v>
      </c>
      <c r="BM16" s="30" t="str">
        <f>IF(Data!$BK16="DG",Data!$BH16,IF(Data!$BK16="MG",Data!$BI16,Data!$BJ16))</f>
        <v>C</v>
      </c>
      <c r="BN16" s="30" t="str">
        <f>IF(Data!$BL16="DG",Data!$BH16,IF(Data!$BL16="MG",Data!$BI16,Data!$BJ16))</f>
        <v>DC</v>
      </c>
      <c r="BO16" s="40"/>
      <c r="BP16" s="40"/>
      <c r="BQ16" s="40"/>
      <c r="BR16" s="41"/>
      <c r="BS16" s="41"/>
      <c r="BT16" s="41" t="str">
        <f>VLOOKUP(Data!$BR16,'Key 1'!$B$1:$D$15,2,FALSE)</f>
        <v>TI</v>
      </c>
      <c r="BU16" s="41" t="str">
        <f>VLOOKUP(Data!$BS16,'Key 1'!$B$1:$D$15,2,FALSE)</f>
        <v>TI</v>
      </c>
      <c r="BV16" s="41">
        <f>VLOOKUP(Data!$BR16,'Key 1'!$B$1:$D$15,3,FALSE)</f>
        <v>0</v>
      </c>
      <c r="BW16" s="41">
        <f>VLOOKUP(Data!$BS16,'Key 1'!$B$1:$D$15,3,FALSE)</f>
        <v>0</v>
      </c>
      <c r="BX16" s="41" t="str">
        <f>IF(Data!$BK16="DG",IF(INT(Data!$BB16)-Data!$BB16&lt;0,"Low","High"),IF(Data!$BK16="MG",IF(INT(Data!$BC16)-Data!$BC16&lt;0,"Low","High"),IF(Data!$BK16="LG",IF(INT(Data!$BD16)-Data!$BD16&lt;0,"Low","High"),"High")))</f>
        <v>Low</v>
      </c>
      <c r="BY16" s="41" t="str">
        <f>IF(Data!$BL16="DG",IF(INT(Data!$BB16)-Data!$BB16&lt;0,"Low","High"),IF(Data!$BL16="MG",IF(INT(Data!$BC16)-Data!$BC16&lt;0,"Low","High"),IF(Data!$BL16="LG",IF(INT(Data!$BD16)-Data!$BD16&lt;0,"Low","High"),"High")))</f>
        <v>High</v>
      </c>
      <c r="BZ16" s="41" t="str">
        <f>IF(AND(Data!$BX16="High",Data!$BY16="High"),"High","Low")</f>
        <v>Low</v>
      </c>
      <c r="CA16" s="41" t="str">
        <f>IF(AND(Data!$BM16=Data!$BT16,Data!$BN16=Data!$BU16),"Matched",IF(Data!$BM16=Data!$BT16,"Sec Missed", IF(Data!$BN16=Data!$BU16," Pri Missed", "Both Missed")))</f>
        <v>Both Missed</v>
      </c>
      <c r="CB16" s="42">
        <v>100.0</v>
      </c>
      <c r="CC16" s="42">
        <v>100.0</v>
      </c>
      <c r="CD16" s="42">
        <v>100.0</v>
      </c>
      <c r="CE16" s="43" t="s">
        <v>17</v>
      </c>
      <c r="CF16" s="43" t="s">
        <v>3</v>
      </c>
      <c r="CG16" s="43" t="s">
        <v>17</v>
      </c>
      <c r="CH16" s="43" t="s">
        <v>17</v>
      </c>
      <c r="CI16" s="43" t="s">
        <v>97</v>
      </c>
      <c r="CJ16" s="42">
        <v>100.0</v>
      </c>
      <c r="CK16" s="43" t="s">
        <v>3</v>
      </c>
      <c r="CL16" s="43" t="s">
        <v>102</v>
      </c>
      <c r="CM16" s="42">
        <v>100.0</v>
      </c>
      <c r="CN16" s="43" t="s">
        <v>99</v>
      </c>
      <c r="CO16" s="1"/>
      <c r="CP16" s="1"/>
      <c r="CQ16" s="1"/>
      <c r="CR16" s="1"/>
      <c r="CS16" s="1"/>
      <c r="CT16" s="1"/>
      <c r="CU16" s="1"/>
    </row>
    <row r="17" ht="48.0" customHeight="1">
      <c r="A17" s="28">
        <v>2171.0</v>
      </c>
      <c r="B17" s="29">
        <v>28.0</v>
      </c>
      <c r="C17" s="30">
        <v>16.0</v>
      </c>
      <c r="D17" s="30">
        <v>20.0</v>
      </c>
      <c r="E17" s="30">
        <v>11.0</v>
      </c>
      <c r="F17" s="30">
        <v>23.0</v>
      </c>
      <c r="G17" s="30">
        <v>24.0</v>
      </c>
      <c r="H17" s="30">
        <v>12.0</v>
      </c>
      <c r="I17" s="30">
        <v>9.0</v>
      </c>
      <c r="J17" s="30">
        <v>14.0</v>
      </c>
      <c r="K17" s="30">
        <v>20.0</v>
      </c>
      <c r="L17" s="30">
        <v>16.0</v>
      </c>
      <c r="M17" s="30">
        <v>9.5</v>
      </c>
      <c r="N17" s="30">
        <v>19.0</v>
      </c>
      <c r="O17" s="31">
        <f>LARGE(Data!$K17:$N17,1)</f>
        <v>20</v>
      </c>
      <c r="P17" s="31">
        <f>LARGE(Data!$K17:$N17,2)</f>
        <v>19</v>
      </c>
      <c r="Q17" s="31">
        <f>LARGE(Data!$K17:$N17,3)</f>
        <v>16</v>
      </c>
      <c r="R17" s="31">
        <f>LARGE(Data!$K17:$N17,4)</f>
        <v>9.5</v>
      </c>
      <c r="S17" s="32">
        <f>LARGE(Data!$C17:$F17,1)</f>
        <v>23</v>
      </c>
      <c r="T17" s="32">
        <f>LARGE(Data!$C17:$F17,2)</f>
        <v>20</v>
      </c>
      <c r="U17" s="32">
        <f>LARGE(Data!$C17:$F17,3)</f>
        <v>16</v>
      </c>
      <c r="V17" s="32">
        <f>LARGE(Data!$C17:$F17,4)</f>
        <v>11</v>
      </c>
      <c r="W17" s="33">
        <f>LARGE(Data!$G17:$J17,1)</f>
        <v>24</v>
      </c>
      <c r="X17" s="33">
        <f>LARGE(Data!$G17:$J17,2)</f>
        <v>14</v>
      </c>
      <c r="Y17" s="33">
        <f>LARGE(Data!$G17:$J17,3)</f>
        <v>12</v>
      </c>
      <c r="Z17" s="33">
        <f>LARGE(Data!$G17:$J17,4)</f>
        <v>9</v>
      </c>
      <c r="AA17" s="30">
        <f>Data!$O17-Data!$P17</f>
        <v>1</v>
      </c>
      <c r="AB17" s="30">
        <f>Data!$P17-Data!$Q17</f>
        <v>3</v>
      </c>
      <c r="AC17" s="30">
        <f>Data!$Q17-Data!$R17</f>
        <v>6.5</v>
      </c>
      <c r="AD17" s="30">
        <f>(Data!$AA17+Data!$AB17)/SUM(Data!$AA17:$AC17)</f>
        <v>0.380952381</v>
      </c>
      <c r="AE17" s="31">
        <f>Data!$AA17^2/SQRT(Data!$AA17^2+Data!$AB17^2+Data!$AC17^2)</f>
        <v>0.1383428928</v>
      </c>
      <c r="AF17" s="31">
        <f>Data!$AB17^2/SQRT(Data!$AA17^2+Data!$AB17^2+Data!$AC17^2)</f>
        <v>1.245086035</v>
      </c>
      <c r="AG17" s="31">
        <f>Data!$AC17^2/SQRT(Data!$AA17^2+Data!$AB17^2+Data!$AC17^2)</f>
        <v>5.84498722</v>
      </c>
      <c r="AH17" s="30">
        <f>Data!$S17-Data!$T17</f>
        <v>3</v>
      </c>
      <c r="AI17" s="30">
        <f>Data!$T17-Data!$U17</f>
        <v>4</v>
      </c>
      <c r="AJ17" s="30">
        <f>Data!$U17-Data!$V17</f>
        <v>5</v>
      </c>
      <c r="AK17" s="30">
        <f>(Data!$AH17+Data!$AI17)/(Data!$AH17+Data!$AI17+Data!$AJ17)</f>
        <v>0.5833333333</v>
      </c>
      <c r="AL17" s="32">
        <f>Data!$AH17^2/SQRT(Data!$AH17^2+Data!$AI17^2+Data!$AJ17^2)</f>
        <v>1.272792206</v>
      </c>
      <c r="AM17" s="32">
        <f>Data!$AI17^2/SQRT(Data!$AH17^2+Data!$AI17^2+Data!$AJ17^2)</f>
        <v>2.2627417</v>
      </c>
      <c r="AN17" s="32">
        <f>Data!$AJ17^2/SQRT(Data!$AH17^2+Data!$AI17^2+Data!$AJ17^2)</f>
        <v>3.535533906</v>
      </c>
      <c r="AO17" s="30">
        <f>Data!$W17-Data!$X17</f>
        <v>10</v>
      </c>
      <c r="AP17" s="30">
        <f>Data!$X17-Data!$Y17</f>
        <v>2</v>
      </c>
      <c r="AQ17" s="30">
        <f>Data!$Y17-Data!$Z17</f>
        <v>3</v>
      </c>
      <c r="AR17" s="30">
        <f>(Data!$AO17+Data!$AP17)/(Data!$AO17+Data!$AP17+Data!$AQ17)</f>
        <v>0.8</v>
      </c>
      <c r="AS17" s="33">
        <f>Data!$AO17^2/SQRT(Data!$AO17^2+Data!$AP17^2+Data!$AQ17^2)</f>
        <v>9.407208684</v>
      </c>
      <c r="AT17" s="33">
        <f>Data!$AP17^2/SQRT(Data!$AO17^2+Data!$AP17^2+Data!$AQ17^2)</f>
        <v>0.3762883474</v>
      </c>
      <c r="AU17" s="33">
        <f>Data!$AQ17^2/SQRT(Data!$AO17^2+Data!$AP17^2+Data!$AQ17^2)</f>
        <v>0.8466487815</v>
      </c>
      <c r="AV17" s="34">
        <f>_xlfn.VAR.P(Data!$K17:$N17)</f>
        <v>16.796875</v>
      </c>
      <c r="AW17" s="35">
        <f>_xlfn.VAR.P(Data!$C17:$F17)</f>
        <v>20.25</v>
      </c>
      <c r="AX17" s="36">
        <f>_xlfn.VAR.P(Data!$G17:$J17)</f>
        <v>31.6875</v>
      </c>
      <c r="AY17" s="37"/>
      <c r="AZ17" s="38"/>
      <c r="BA17" s="39"/>
      <c r="BB17" s="30" t="str">
        <f>IF(AND(Data!$AE17&gt;Data!$AF17,Data!$AE17&gt;Data!$AG17),"1",IF(AND(Data!$AF17&gt;Data!$AE17,Data!$AF17&gt;Data!$AG17),IF(Data!$AF17&lt;2.5*Data!$AE17,"1.2",IF(OR(Data!$AE17&gt;2.5,Data!$AE17+Data!$AF17+Data!$AG17&lt;9),"2.2","2")),IF(AND(Data!$AG17&gt;3.5*Data!$AE17,Data!$AG17&gt;3.5*Data!$AF17,Data!$AE17+Data!$AF17+Data!$AG17&gt;11,Data!$AE17+Data!$AF17&lt;2,Data!$Q17&gt;=18),"3",IF((Data!$AE17&gt;3*Data!$AF17),"1.3",IF(AND(Data!$AF17&gt;3*Data!$AE17,Data!$AF17&gt;2),"2.3","3.3")))))</f>
        <v>3.3</v>
      </c>
      <c r="BC17" s="30" t="str">
        <f>IF(AND(Data!$AL17&gt;Data!$AM17,Data!$AL17&gt;Data!$AN17),"1",IF(AND(Data!$AM17&gt;Data!$AL17,Data!$AM17&gt;Data!$AN17),IF(Data!$AM17&lt;2.5*Data!$AL17,"1.2",IF(OR(Data!$AL17&gt;2.5,Data!$AL17+Data!$AM17+Data!$AN17&lt;9),"2.2","2")),IF(AND(Data!$AN17&gt;3.5*Data!$AL17,Data!$AN17&gt;3.5*Data!$AM17,Data!$AL17+Data!$AM17+Data!$AN17&gt;11,Data!$AL17+Data!$AM17&lt;2,Data!$U17&gt;=18),"3",IF((Data!$AL17&gt;3*Data!$AM17),"1.3",IF(AND(Data!$AM17&gt;3*Data!$AL17,Data!$AM17&gt;2),"2.3","3.3")))))</f>
        <v>3.3</v>
      </c>
      <c r="BD17" s="30" t="str">
        <f>IF(AND(Data!$AS17&gt;Data!$AT17,Data!$AS17&gt;Data!$AU17),"1",IF(AND(Data!$AT17&gt;Data!$AS17,Data!$AT17&gt;Data!$AU17),IF(Data!$AT17&lt;2.5*Data!$AS17,"1.2",IF(OR(Data!$AS17&gt;2.5,Data!$AS17+Data!$AT17+Data!$AU17&lt;9),"2.2","2")),IF(AND(Data!$AU17&gt;3.5*Data!$AS17,Data!$AU17&gt;3.5*Data!$AT17,Data!$AS17+Data!$AT17+Data!$AU17&gt;11,Data!$AS17+Data!$AT17&lt;2,Data!$Y17&gt;=18),"3",IF((Data!$AS17&gt;3*Data!$AT17),"1.3",IF(AND(Data!$AT17&gt;3*Data!$AS17,Data!$AT17&gt;2),"2.3","3.3")))))</f>
        <v>1</v>
      </c>
      <c r="BE17" s="30" t="str">
        <f t="array" ref="BE17">XLOOKUP(Data!$O17,Data!$K17:$N17,$K$1:$N$1,"?",0,1)&amp;XLOOKUP(Data!$P17,Data!$K17:$N17,$K$1:$N$1,"?",0,1)&amp;XLOOKUP(Data!$Q17,Data!$K17:$N17,$K$1:$N$1,"?",0,1)</f>
        <v>DCI</v>
      </c>
      <c r="BF17" s="30" t="str">
        <f t="array" ref="BF17">XLOOKUP(Data!$S17,Data!$C17:$F17,$C$1:$F$1,"?",0,1)&amp;XLOOKUP(Data!$T17,Data!$C17:$F17,$C$1:$F$1,"?",0,1)&amp;XLOOKUP(Data!$U17,Data!$C17:$F17,$C$1:$F$1,"?",0,1)</f>
        <v>CID</v>
      </c>
      <c r="BG17" s="30" t="str">
        <f t="array" ref="BG17">XLOOKUP(Data!$W17,Data!$G17:$J17,$G$1:$J$1,"?",0,1)&amp;XLOOKUP(Data!$X17,Data!$G17:$J17,$G$1:$J$1,"?",0,1)&amp;XLOOKUP(Data!$Y17,Data!$G17:$J17,$G$1:$J$1,"?",0,1)</f>
        <v>DCI</v>
      </c>
      <c r="BH17" s="30" t="str">
        <f>VLOOKUP(LEFT(Data!$BE17,Data!$BB17),'Key 2'!$A$1:$C$40,2,FALSE)</f>
        <v>DIC</v>
      </c>
      <c r="BI17" s="30" t="str">
        <f>VLOOKUP(LEFT(Data!$BF17,Data!$BC17),'Key 2'!$A$1:$C$40,2,FALSE)</f>
        <v>DIC</v>
      </c>
      <c r="BJ17" s="30" t="str">
        <f>VLOOKUP(LEFT(Data!$BG17,Data!$BD17),'Key 2'!$A$1:$C$40,2,FALSE)</f>
        <v>D</v>
      </c>
      <c r="BK17" s="30" t="str">
        <f>IF(AND(Data!$AV17&gt;=15,Data!$O17&gt;=20),"DG",IF(AND(Data!$AW17&gt;=15,Data!$S17&gt;=20),"MG",IF(AND(Data!$AV17&gt;=15,Data!$W17&gt;=20),"LG","0")))</f>
        <v>DG</v>
      </c>
      <c r="BL17" s="30" t="str">
        <f>IF(AND(Data!$BK17="DG",Data!$AW17&gt;=15,Data!$S17&gt;=20,Data!$BH17&lt;&gt;Data!$BI17),"MG","LG")</f>
        <v>LG</v>
      </c>
      <c r="BM17" s="30" t="str">
        <f>IF(Data!$BK17="DG",Data!$BH17,IF(Data!$BK17="MG",Data!$BI17,Data!$BJ17))</f>
        <v>DIC</v>
      </c>
      <c r="BN17" s="30" t="str">
        <f>IF(Data!$BL17="DG",Data!$BH17,IF(Data!$BL17="MG",Data!$BI17,Data!$BJ17))</f>
        <v>D</v>
      </c>
      <c r="BO17" s="40"/>
      <c r="BP17" s="40"/>
      <c r="BQ17" s="40"/>
      <c r="BR17" s="41"/>
      <c r="BS17" s="41"/>
      <c r="BT17" s="41" t="str">
        <f>VLOOKUP(Data!$BR17,'Key 1'!$B$1:$D$15,2,FALSE)</f>
        <v>TI</v>
      </c>
      <c r="BU17" s="41" t="str">
        <f>VLOOKUP(Data!$BS17,'Key 1'!$B$1:$D$15,2,FALSE)</f>
        <v>TI</v>
      </c>
      <c r="BV17" s="41">
        <f>VLOOKUP(Data!$BR17,'Key 1'!$B$1:$D$15,3,FALSE)</f>
        <v>0</v>
      </c>
      <c r="BW17" s="41">
        <f>VLOOKUP(Data!$BS17,'Key 1'!$B$1:$D$15,3,FALSE)</f>
        <v>0</v>
      </c>
      <c r="BX17" s="41" t="str">
        <f>IF(Data!$BK17="DG",IF(INT(Data!$BB17)-Data!$BB17&lt;0,"Low","High"),IF(Data!$BK17="MG",IF(INT(Data!$BC17)-Data!$BC17&lt;0,"Low","High"),IF(Data!$BK17="LG",IF(INT(Data!$BD17)-Data!$BD17&lt;0,"Low","High"),"High")))</f>
        <v>Low</v>
      </c>
      <c r="BY17" s="41" t="str">
        <f>IF(Data!$BL17="DG",IF(INT(Data!$BB17)-Data!$BB17&lt;0,"Low","High"),IF(Data!$BL17="MG",IF(INT(Data!$BC17)-Data!$BC17&lt;0,"Low","High"),IF(Data!$BL17="LG",IF(INT(Data!$BD17)-Data!$BD17&lt;0,"Low","High"),"High")))</f>
        <v>High</v>
      </c>
      <c r="BZ17" s="41" t="str">
        <f>IF(AND(Data!$BX17="High",Data!$BY17="High"),"High","Low")</f>
        <v>Low</v>
      </c>
      <c r="CA17" s="41" t="str">
        <f>IF(AND(Data!$BM17=Data!$BT17,Data!$BN17=Data!$BU17),"Matched",IF(Data!$BM17=Data!$BT17,"Sec Missed", IF(Data!$BN17=Data!$BU17," Pri Missed", "Both Missed")))</f>
        <v>Both Missed</v>
      </c>
      <c r="CB17" s="42">
        <v>100.0</v>
      </c>
      <c r="CC17" s="42">
        <v>100.0</v>
      </c>
      <c r="CD17" s="42">
        <v>100.0</v>
      </c>
      <c r="CE17" s="43" t="s">
        <v>101</v>
      </c>
      <c r="CF17" s="43" t="s">
        <v>96</v>
      </c>
      <c r="CG17" s="43" t="s">
        <v>0</v>
      </c>
      <c r="CH17" s="43" t="s">
        <v>101</v>
      </c>
      <c r="CI17" s="43" t="s">
        <v>97</v>
      </c>
      <c r="CJ17" s="42">
        <v>100.0</v>
      </c>
      <c r="CK17" s="43" t="s">
        <v>96</v>
      </c>
      <c r="CL17" s="43" t="s">
        <v>102</v>
      </c>
      <c r="CM17" s="42">
        <v>100.0</v>
      </c>
      <c r="CN17" s="43" t="s">
        <v>99</v>
      </c>
      <c r="CO17" s="1"/>
      <c r="CP17" s="1"/>
      <c r="CQ17" s="1"/>
      <c r="CR17" s="1"/>
      <c r="CS17" s="1"/>
      <c r="CT17" s="1"/>
      <c r="CU17" s="1"/>
    </row>
    <row r="18" ht="48.0" customHeight="1">
      <c r="A18" s="28">
        <v>2172.0</v>
      </c>
      <c r="B18" s="29">
        <v>28.0</v>
      </c>
      <c r="C18" s="30">
        <v>19.0</v>
      </c>
      <c r="D18" s="30">
        <v>6.0</v>
      </c>
      <c r="E18" s="30">
        <v>18.0</v>
      </c>
      <c r="F18" s="30">
        <v>21.0</v>
      </c>
      <c r="G18" s="30">
        <v>24.0</v>
      </c>
      <c r="H18" s="30">
        <v>10.0</v>
      </c>
      <c r="I18" s="30">
        <v>4.0</v>
      </c>
      <c r="J18" s="30">
        <v>18.5</v>
      </c>
      <c r="K18" s="30">
        <v>21.0</v>
      </c>
      <c r="L18" s="30">
        <v>7.0</v>
      </c>
      <c r="M18" s="30">
        <v>9.5</v>
      </c>
      <c r="N18" s="30">
        <v>20.0</v>
      </c>
      <c r="O18" s="31">
        <f>LARGE(Data!$K18:$N18,1)</f>
        <v>21</v>
      </c>
      <c r="P18" s="31">
        <f>LARGE(Data!$K18:$N18,2)</f>
        <v>20</v>
      </c>
      <c r="Q18" s="31">
        <f>LARGE(Data!$K18:$N18,3)</f>
        <v>9.5</v>
      </c>
      <c r="R18" s="31">
        <f>LARGE(Data!$K18:$N18,4)</f>
        <v>7</v>
      </c>
      <c r="S18" s="32">
        <f>LARGE(Data!$C18:$F18,1)</f>
        <v>21</v>
      </c>
      <c r="T18" s="32">
        <f>LARGE(Data!$C18:$F18,2)</f>
        <v>19</v>
      </c>
      <c r="U18" s="32">
        <f>LARGE(Data!$C18:$F18,3)</f>
        <v>18</v>
      </c>
      <c r="V18" s="32">
        <f>LARGE(Data!$C18:$F18,4)</f>
        <v>6</v>
      </c>
      <c r="W18" s="33">
        <f>LARGE(Data!$G18:$J18,1)</f>
        <v>24</v>
      </c>
      <c r="X18" s="33">
        <f>LARGE(Data!$G18:$J18,2)</f>
        <v>18.5</v>
      </c>
      <c r="Y18" s="33">
        <f>LARGE(Data!$G18:$J18,3)</f>
        <v>10</v>
      </c>
      <c r="Z18" s="33">
        <f>LARGE(Data!$G18:$J18,4)</f>
        <v>4</v>
      </c>
      <c r="AA18" s="30">
        <f>Data!$O18-Data!$P18</f>
        <v>1</v>
      </c>
      <c r="AB18" s="30">
        <f>Data!$P18-Data!$Q18</f>
        <v>10.5</v>
      </c>
      <c r="AC18" s="30">
        <f>Data!$Q18-Data!$R18</f>
        <v>2.5</v>
      </c>
      <c r="AD18" s="30">
        <f>(Data!$AA18+Data!$AB18)/SUM(Data!$AA18:$AC18)</f>
        <v>0.8214285714</v>
      </c>
      <c r="AE18" s="31">
        <f>Data!$AA18^2/SQRT(Data!$AA18^2+Data!$AB18^2+Data!$AC18^2)</f>
        <v>0.0922531208</v>
      </c>
      <c r="AF18" s="31">
        <f>Data!$AB18^2/SQRT(Data!$AA18^2+Data!$AB18^2+Data!$AC18^2)</f>
        <v>10.17090657</v>
      </c>
      <c r="AG18" s="31">
        <f>Data!$AC18^2/SQRT(Data!$AA18^2+Data!$AB18^2+Data!$AC18^2)</f>
        <v>0.576582005</v>
      </c>
      <c r="AH18" s="30">
        <f>Data!$S18-Data!$T18</f>
        <v>2</v>
      </c>
      <c r="AI18" s="30">
        <f>Data!$T18-Data!$U18</f>
        <v>1</v>
      </c>
      <c r="AJ18" s="30">
        <f>Data!$U18-Data!$V18</f>
        <v>12</v>
      </c>
      <c r="AK18" s="30">
        <f>(Data!$AH18+Data!$AI18)/(Data!$AH18+Data!$AI18+Data!$AJ18)</f>
        <v>0.2</v>
      </c>
      <c r="AL18" s="32">
        <f>Data!$AH18^2/SQRT(Data!$AH18^2+Data!$AI18^2+Data!$AJ18^2)</f>
        <v>0.3276927682</v>
      </c>
      <c r="AM18" s="32">
        <f>Data!$AI18^2/SQRT(Data!$AH18^2+Data!$AI18^2+Data!$AJ18^2)</f>
        <v>0.08192319205</v>
      </c>
      <c r="AN18" s="32">
        <f>Data!$AJ18^2/SQRT(Data!$AH18^2+Data!$AI18^2+Data!$AJ18^2)</f>
        <v>11.79693966</v>
      </c>
      <c r="AO18" s="30">
        <f>Data!$W18-Data!$X18</f>
        <v>5.5</v>
      </c>
      <c r="AP18" s="30">
        <f>Data!$X18-Data!$Y18</f>
        <v>8.5</v>
      </c>
      <c r="AQ18" s="30">
        <f>Data!$Y18-Data!$Z18</f>
        <v>6</v>
      </c>
      <c r="AR18" s="30">
        <f>(Data!$AO18+Data!$AP18)/(Data!$AO18+Data!$AP18+Data!$AQ18)</f>
        <v>0.7</v>
      </c>
      <c r="AS18" s="33">
        <f>Data!$AO18^2/SQRT(Data!$AO18^2+Data!$AP18^2+Data!$AQ18^2)</f>
        <v>2.570398696</v>
      </c>
      <c r="AT18" s="33">
        <f>Data!$AP18^2/SQRT(Data!$AO18^2+Data!$AP18^2+Data!$AQ18^2)</f>
        <v>6.139216721</v>
      </c>
      <c r="AU18" s="33">
        <f>Data!$AQ18^2/SQRT(Data!$AO18^2+Data!$AP18^2+Data!$AQ18^2)</f>
        <v>3.058986878</v>
      </c>
      <c r="AV18" s="34">
        <f>_xlfn.VAR.P(Data!$K18:$N18)</f>
        <v>38.421875</v>
      </c>
      <c r="AW18" s="35">
        <f>_xlfn.VAR.P(Data!$C18:$F18)</f>
        <v>34.5</v>
      </c>
      <c r="AX18" s="36">
        <f>_xlfn.VAR.P(Data!$G18:$J18)</f>
        <v>59.046875</v>
      </c>
      <c r="AY18" s="37"/>
      <c r="AZ18" s="38"/>
      <c r="BA18" s="39"/>
      <c r="BB18" s="30" t="str">
        <f>IF(AND(Data!$AE18&gt;Data!$AF18,Data!$AE18&gt;Data!$AG18),"1",IF(AND(Data!$AF18&gt;Data!$AE18,Data!$AF18&gt;Data!$AG18),IF(Data!$AF18&lt;2.5*Data!$AE18,"1.2",IF(OR(Data!$AE18&gt;2.5,Data!$AE18+Data!$AF18+Data!$AG18&lt;9),"2.2","2")),IF(AND(Data!$AG18&gt;3.5*Data!$AE18,Data!$AG18&gt;3.5*Data!$AF18,Data!$AE18+Data!$AF18+Data!$AG18&gt;11,Data!$AE18+Data!$AF18&lt;2,Data!$Q18&gt;=18),"3",IF((Data!$AE18&gt;3*Data!$AF18),"1.3",IF(AND(Data!$AF18&gt;3*Data!$AE18,Data!$AF18&gt;2),"2.3","3.3")))))</f>
        <v>2</v>
      </c>
      <c r="BC18" s="30" t="str">
        <f>IF(AND(Data!$AL18&gt;Data!$AM18,Data!$AL18&gt;Data!$AN18),"1",IF(AND(Data!$AM18&gt;Data!$AL18,Data!$AM18&gt;Data!$AN18),IF(Data!$AM18&lt;2.5*Data!$AL18,"1.2",IF(OR(Data!$AL18&gt;2.5,Data!$AL18+Data!$AM18+Data!$AN18&lt;9),"2.2","2")),IF(AND(Data!$AN18&gt;3.5*Data!$AL18,Data!$AN18&gt;3.5*Data!$AM18,Data!$AL18+Data!$AM18+Data!$AN18&gt;11,Data!$AL18+Data!$AM18&lt;2,Data!$U18&gt;=18),"3",IF((Data!$AL18&gt;3*Data!$AM18),"1.3",IF(AND(Data!$AM18&gt;3*Data!$AL18,Data!$AM18&gt;2),"2.3","3.3")))))</f>
        <v>3</v>
      </c>
      <c r="BD18" s="30" t="str">
        <f>IF(AND(Data!$AS18&gt;Data!$AT18,Data!$AS18&gt;Data!$AU18),"1",IF(AND(Data!$AT18&gt;Data!$AS18,Data!$AT18&gt;Data!$AU18),IF(Data!$AT18&lt;2.5*Data!$AS18,"1.2",IF(OR(Data!$AS18&gt;2.5,Data!$AS18+Data!$AT18+Data!$AU18&lt;9),"2.2","2")),IF(AND(Data!$AU18&gt;3.5*Data!$AS18,Data!$AU18&gt;3.5*Data!$AT18,Data!$AS18+Data!$AT18+Data!$AU18&gt;11,Data!$AS18+Data!$AT18&lt;2,Data!$Y18&gt;=18),"3",IF((Data!$AS18&gt;3*Data!$AT18),"1.3",IF(AND(Data!$AT18&gt;3*Data!$AS18,Data!$AT18&gt;2),"2.3","3.3")))))</f>
        <v>1.2</v>
      </c>
      <c r="BE18" s="30" t="str">
        <f t="array" ref="BE18">XLOOKUP(Data!$O18,Data!$K18:$N18,$K$1:$N$1,"?",0,1)&amp;XLOOKUP(Data!$P18,Data!$K18:$N18,$K$1:$N$1,"?",0,1)&amp;XLOOKUP(Data!$Q18,Data!$K18:$N18,$K$1:$N$1,"?",0,1)</f>
        <v>DCS</v>
      </c>
      <c r="BF18" s="30" t="str">
        <f t="array" ref="BF18">XLOOKUP(Data!$S18,Data!$C18:$F18,$C$1:$F$1,"?",0,1)&amp;XLOOKUP(Data!$T18,Data!$C18:$F18,$C$1:$F$1,"?",0,1)&amp;XLOOKUP(Data!$U18,Data!$C18:$F18,$C$1:$F$1,"?",0,1)</f>
        <v>CDS</v>
      </c>
      <c r="BG18" s="30" t="str">
        <f t="array" ref="BG18">XLOOKUP(Data!$W18,Data!$G18:$J18,$G$1:$J$1,"?",0,1)&amp;XLOOKUP(Data!$X18,Data!$G18:$J18,$G$1:$J$1,"?",0,1)&amp;XLOOKUP(Data!$Y18,Data!$G18:$J18,$G$1:$J$1,"?",0,1)</f>
        <v>DCI</v>
      </c>
      <c r="BH18" s="30" t="str">
        <f>VLOOKUP(LEFT(Data!$BE18,Data!$BB18),'Key 2'!$A$1:$C$40,2,FALSE)</f>
        <v>DC</v>
      </c>
      <c r="BI18" s="30" t="str">
        <f>VLOOKUP(LEFT(Data!$BF18,Data!$BC18),'Key 2'!$A$1:$C$40,2,FALSE)</f>
        <v>DSC</v>
      </c>
      <c r="BJ18" s="30" t="str">
        <f>VLOOKUP(LEFT(Data!$BG18,Data!$BD18),'Key 2'!$A$1:$C$40,2,FALSE)</f>
        <v>D</v>
      </c>
      <c r="BK18" s="30" t="str">
        <f>IF(AND(Data!$AV18&gt;=15,Data!$O18&gt;=20),"DG",IF(AND(Data!$AW18&gt;=15,Data!$S18&gt;=20),"MG",IF(AND(Data!$AV18&gt;=15,Data!$W18&gt;=20),"LG","0")))</f>
        <v>DG</v>
      </c>
      <c r="BL18" s="30" t="str">
        <f>IF(AND(Data!$BK18="DG",Data!$AW18&gt;=15,Data!$S18&gt;=20,Data!$BH18&lt;&gt;Data!$BI18),"MG","LG")</f>
        <v>MG</v>
      </c>
      <c r="BM18" s="30" t="str">
        <f>IF(Data!$BK18="DG",Data!$BH18,IF(Data!$BK18="MG",Data!$BI18,Data!$BJ18))</f>
        <v>DC</v>
      </c>
      <c r="BN18" s="30" t="str">
        <f>IF(Data!$BL18="DG",Data!$BH18,IF(Data!$BL18="MG",Data!$BI18,Data!$BJ18))</f>
        <v>DSC</v>
      </c>
      <c r="BO18" s="40"/>
      <c r="BP18" s="40"/>
      <c r="BQ18" s="40"/>
      <c r="BR18" s="41"/>
      <c r="BS18" s="41"/>
      <c r="BT18" s="41" t="str">
        <f>VLOOKUP(Data!$BR18,'Key 1'!$B$1:$D$15,2,FALSE)</f>
        <v>TI</v>
      </c>
      <c r="BU18" s="41" t="str">
        <f>VLOOKUP(Data!$BS18,'Key 1'!$B$1:$D$15,2,FALSE)</f>
        <v>TI</v>
      </c>
      <c r="BV18" s="41">
        <f>VLOOKUP(Data!$BR18,'Key 1'!$B$1:$D$15,3,FALSE)</f>
        <v>0</v>
      </c>
      <c r="BW18" s="41">
        <f>VLOOKUP(Data!$BS18,'Key 1'!$B$1:$D$15,3,FALSE)</f>
        <v>0</v>
      </c>
      <c r="BX18" s="41" t="str">
        <f>IF(Data!$BK18="DG",IF(INT(Data!$BB18)-Data!$BB18&lt;0,"Low","High"),IF(Data!$BK18="MG",IF(INT(Data!$BC18)-Data!$BC18&lt;0,"Low","High"),IF(Data!$BK18="LG",IF(INT(Data!$BD18)-Data!$BD18&lt;0,"Low","High"),"High")))</f>
        <v>High</v>
      </c>
      <c r="BY18" s="41" t="str">
        <f>IF(Data!$BL18="DG",IF(INT(Data!$BB18)-Data!$BB18&lt;0,"Low","High"),IF(Data!$BL18="MG",IF(INT(Data!$BC18)-Data!$BC18&lt;0,"Low","High"),IF(Data!$BL18="LG",IF(INT(Data!$BD18)-Data!$BD18&lt;0,"Low","High"),"High")))</f>
        <v>High</v>
      </c>
      <c r="BZ18" s="41" t="str">
        <f>IF(AND(Data!$BX18="High",Data!$BY18="High"),"High","Low")</f>
        <v>High</v>
      </c>
      <c r="CA18" s="41" t="str">
        <f>IF(AND(Data!$BM18=Data!$BT18,Data!$BN18=Data!$BU18),"Matched",IF(Data!$BM18=Data!$BT18,"Sec Missed", IF(Data!$BN18=Data!$BU18," Pri Missed", "Both Missed")))</f>
        <v>Both Missed</v>
      </c>
      <c r="CB18" s="42">
        <v>100.0</v>
      </c>
      <c r="CC18" s="42">
        <v>100.0</v>
      </c>
      <c r="CD18" s="42">
        <v>100.0</v>
      </c>
      <c r="CE18" s="43" t="s">
        <v>17</v>
      </c>
      <c r="CF18" s="43" t="s">
        <v>106</v>
      </c>
      <c r="CG18" s="43" t="s">
        <v>17</v>
      </c>
      <c r="CH18" s="43" t="s">
        <v>17</v>
      </c>
      <c r="CI18" s="43" t="s">
        <v>97</v>
      </c>
      <c r="CJ18" s="42">
        <v>100.0</v>
      </c>
      <c r="CK18" s="43" t="s">
        <v>106</v>
      </c>
      <c r="CL18" s="43" t="s">
        <v>102</v>
      </c>
      <c r="CM18" s="42">
        <v>100.0</v>
      </c>
      <c r="CN18" s="43" t="s">
        <v>99</v>
      </c>
      <c r="CO18" s="1"/>
      <c r="CP18" s="1"/>
      <c r="CQ18" s="1"/>
      <c r="CR18" s="1"/>
      <c r="CS18" s="1"/>
      <c r="CT18" s="1"/>
      <c r="CU18" s="1"/>
    </row>
    <row r="19" ht="48.0" customHeight="1">
      <c r="A19" s="28">
        <v>2173.0</v>
      </c>
      <c r="B19" s="29">
        <v>28.0</v>
      </c>
      <c r="C19" s="30">
        <v>14.0</v>
      </c>
      <c r="D19" s="30">
        <v>9.0</v>
      </c>
      <c r="E19" s="30">
        <v>18.0</v>
      </c>
      <c r="F19" s="30">
        <v>23.0</v>
      </c>
      <c r="G19" s="30">
        <v>11.0</v>
      </c>
      <c r="H19" s="30">
        <v>10.0</v>
      </c>
      <c r="I19" s="30">
        <v>15.0</v>
      </c>
      <c r="J19" s="30">
        <v>24.0</v>
      </c>
      <c r="K19" s="30">
        <v>12.0</v>
      </c>
      <c r="L19" s="30">
        <v>8.0</v>
      </c>
      <c r="M19" s="30">
        <v>15.0</v>
      </c>
      <c r="N19" s="30">
        <v>24.0</v>
      </c>
      <c r="O19" s="31">
        <f>LARGE(Data!$K19:$N19,1)</f>
        <v>24</v>
      </c>
      <c r="P19" s="31">
        <f>LARGE(Data!$K19:$N19,2)</f>
        <v>15</v>
      </c>
      <c r="Q19" s="31">
        <f>LARGE(Data!$K19:$N19,3)</f>
        <v>12</v>
      </c>
      <c r="R19" s="31">
        <f>LARGE(Data!$K19:$N19,4)</f>
        <v>8</v>
      </c>
      <c r="S19" s="32">
        <f>LARGE(Data!$C19:$F19,1)</f>
        <v>23</v>
      </c>
      <c r="T19" s="32">
        <f>LARGE(Data!$C19:$F19,2)</f>
        <v>18</v>
      </c>
      <c r="U19" s="32">
        <f>LARGE(Data!$C19:$F19,3)</f>
        <v>14</v>
      </c>
      <c r="V19" s="32">
        <f>LARGE(Data!$C19:$F19,4)</f>
        <v>9</v>
      </c>
      <c r="W19" s="33">
        <f>LARGE(Data!$G19:$J19,1)</f>
        <v>24</v>
      </c>
      <c r="X19" s="33">
        <f>LARGE(Data!$G19:$J19,2)</f>
        <v>15</v>
      </c>
      <c r="Y19" s="33">
        <f>LARGE(Data!$G19:$J19,3)</f>
        <v>11</v>
      </c>
      <c r="Z19" s="33">
        <f>LARGE(Data!$G19:$J19,4)</f>
        <v>10</v>
      </c>
      <c r="AA19" s="30">
        <f>Data!$O19-Data!$P19</f>
        <v>9</v>
      </c>
      <c r="AB19" s="30">
        <f>Data!$P19-Data!$Q19</f>
        <v>3</v>
      </c>
      <c r="AC19" s="30">
        <f>Data!$Q19-Data!$R19</f>
        <v>4</v>
      </c>
      <c r="AD19" s="30">
        <f>(Data!$AA19+Data!$AB19)/SUM(Data!$AA19:$AC19)</f>
        <v>0.75</v>
      </c>
      <c r="AE19" s="31">
        <f>Data!$AA19^2/SQRT(Data!$AA19^2+Data!$AB19^2+Data!$AC19^2)</f>
        <v>7.867415485</v>
      </c>
      <c r="AF19" s="31">
        <f>Data!$AB19^2/SQRT(Data!$AA19^2+Data!$AB19^2+Data!$AC19^2)</f>
        <v>0.8741572761</v>
      </c>
      <c r="AG19" s="31">
        <f>Data!$AC19^2/SQRT(Data!$AA19^2+Data!$AB19^2+Data!$AC19^2)</f>
        <v>1.55405738</v>
      </c>
      <c r="AH19" s="30">
        <f>Data!$S19-Data!$T19</f>
        <v>5</v>
      </c>
      <c r="AI19" s="30">
        <f>Data!$T19-Data!$U19</f>
        <v>4</v>
      </c>
      <c r="AJ19" s="30">
        <f>Data!$U19-Data!$V19</f>
        <v>5</v>
      </c>
      <c r="AK19" s="30">
        <f>(Data!$AH19+Data!$AI19)/(Data!$AH19+Data!$AI19+Data!$AJ19)</f>
        <v>0.6428571429</v>
      </c>
      <c r="AL19" s="32">
        <f>Data!$AH19^2/SQRT(Data!$AH19^2+Data!$AI19^2+Data!$AJ19^2)</f>
        <v>3.077287274</v>
      </c>
      <c r="AM19" s="32">
        <f>Data!$AI19^2/SQRT(Data!$AH19^2+Data!$AI19^2+Data!$AJ19^2)</f>
        <v>1.969463856</v>
      </c>
      <c r="AN19" s="32">
        <f>Data!$AJ19^2/SQRT(Data!$AH19^2+Data!$AI19^2+Data!$AJ19^2)</f>
        <v>3.077287274</v>
      </c>
      <c r="AO19" s="30">
        <f>Data!$W19-Data!$X19</f>
        <v>9</v>
      </c>
      <c r="AP19" s="30">
        <f>Data!$X19-Data!$Y19</f>
        <v>4</v>
      </c>
      <c r="AQ19" s="30">
        <f>Data!$Y19-Data!$Z19</f>
        <v>1</v>
      </c>
      <c r="AR19" s="30">
        <f>(Data!$AO19+Data!$AP19)/(Data!$AO19+Data!$AP19+Data!$AQ19)</f>
        <v>0.9285714286</v>
      </c>
      <c r="AS19" s="33">
        <f>Data!$AO19^2/SQRT(Data!$AO19^2+Data!$AP19^2+Data!$AQ19^2)</f>
        <v>8.182235611</v>
      </c>
      <c r="AT19" s="33">
        <f>Data!$AP19^2/SQRT(Data!$AO19^2+Data!$AP19^2+Data!$AQ19^2)</f>
        <v>1.616244071</v>
      </c>
      <c r="AU19" s="33">
        <f>Data!$AQ19^2/SQRT(Data!$AO19^2+Data!$AP19^2+Data!$AQ19^2)</f>
        <v>0.1010152545</v>
      </c>
      <c r="AV19" s="34">
        <f>_xlfn.VAR.P(Data!$K19:$N19)</f>
        <v>34.6875</v>
      </c>
      <c r="AW19" s="35">
        <f>_xlfn.VAR.P(Data!$C19:$F19)</f>
        <v>26.5</v>
      </c>
      <c r="AX19" s="36">
        <f>_xlfn.VAR.P(Data!$G19:$J19)</f>
        <v>30.5</v>
      </c>
      <c r="AY19" s="37"/>
      <c r="AZ19" s="38"/>
      <c r="BA19" s="39"/>
      <c r="BB19" s="30" t="str">
        <f>IF(AND(Data!$AE19&gt;Data!$AF19,Data!$AE19&gt;Data!$AG19),"1",IF(AND(Data!$AF19&gt;Data!$AE19,Data!$AF19&gt;Data!$AG19),IF(Data!$AF19&lt;2.5*Data!$AE19,"1.2",IF(OR(Data!$AE19&gt;2.5,Data!$AE19+Data!$AF19+Data!$AG19&lt;9),"2.2","2")),IF(AND(Data!$AG19&gt;3.5*Data!$AE19,Data!$AG19&gt;3.5*Data!$AF19,Data!$AE19+Data!$AF19+Data!$AG19&gt;11,Data!$AE19+Data!$AF19&lt;2,Data!$Q19&gt;=18),"3",IF((Data!$AE19&gt;3*Data!$AF19),"1.3",IF(AND(Data!$AF19&gt;3*Data!$AE19,Data!$AF19&gt;2),"2.3","3.3")))))</f>
        <v>1</v>
      </c>
      <c r="BC19" s="30" t="str">
        <f>IF(AND(Data!$AL19&gt;Data!$AM19,Data!$AL19&gt;Data!$AN19),"1",IF(AND(Data!$AM19&gt;Data!$AL19,Data!$AM19&gt;Data!$AN19),IF(Data!$AM19&lt;2.5*Data!$AL19,"1.2",IF(OR(Data!$AL19&gt;2.5,Data!$AL19+Data!$AM19+Data!$AN19&lt;9),"2.2","2")),IF(AND(Data!$AN19&gt;3.5*Data!$AL19,Data!$AN19&gt;3.5*Data!$AM19,Data!$AL19+Data!$AM19+Data!$AN19&gt;11,Data!$AL19+Data!$AM19&lt;2,Data!$U19&gt;=18),"3",IF((Data!$AL19&gt;3*Data!$AM19),"1.3",IF(AND(Data!$AM19&gt;3*Data!$AL19,Data!$AM19&gt;2),"2.3","3.3")))))</f>
        <v>3.3</v>
      </c>
      <c r="BD19" s="30" t="str">
        <f>IF(AND(Data!$AS19&gt;Data!$AT19,Data!$AS19&gt;Data!$AU19),"1",IF(AND(Data!$AT19&gt;Data!$AS19,Data!$AT19&gt;Data!$AU19),IF(Data!$AT19&lt;2.5*Data!$AS19,"1.2",IF(OR(Data!$AS19&gt;2.5,Data!$AS19+Data!$AT19+Data!$AU19&lt;9),"2.2","2")),IF(AND(Data!$AU19&gt;3.5*Data!$AS19,Data!$AU19&gt;3.5*Data!$AT19,Data!$AS19+Data!$AT19+Data!$AU19&gt;11,Data!$AS19+Data!$AT19&lt;2,Data!$Y19&gt;=18),"3",IF((Data!$AS19&gt;3*Data!$AT19),"1.3",IF(AND(Data!$AT19&gt;3*Data!$AS19,Data!$AT19&gt;2),"2.3","3.3")))))</f>
        <v>1</v>
      </c>
      <c r="BE19" s="30" t="str">
        <f t="array" ref="BE19">XLOOKUP(Data!$O19,Data!$K19:$N19,$K$1:$N$1,"?",0,1)&amp;XLOOKUP(Data!$P19,Data!$K19:$N19,$K$1:$N$1,"?",0,1)&amp;XLOOKUP(Data!$Q19,Data!$K19:$N19,$K$1:$N$1,"?",0,1)</f>
        <v>CSD</v>
      </c>
      <c r="BF19" s="30" t="str">
        <f t="array" ref="BF19">XLOOKUP(Data!$S19,Data!$C19:$F19,$C$1:$F$1,"?",0,1)&amp;XLOOKUP(Data!$T19,Data!$C19:$F19,$C$1:$F$1,"?",0,1)&amp;XLOOKUP(Data!$U19,Data!$C19:$F19,$C$1:$F$1,"?",0,1)</f>
        <v>CSD</v>
      </c>
      <c r="BG19" s="30" t="str">
        <f t="array" ref="BG19">XLOOKUP(Data!$W19,Data!$G19:$J19,$G$1:$J$1,"?",0,1)&amp;XLOOKUP(Data!$X19,Data!$G19:$J19,$G$1:$J$1,"?",0,1)&amp;XLOOKUP(Data!$Y19,Data!$G19:$J19,$G$1:$J$1,"?",0,1)</f>
        <v>CSD</v>
      </c>
      <c r="BH19" s="30" t="str">
        <f>VLOOKUP(LEFT(Data!$BE19,Data!$BB19),'Key 2'!$A$1:$C$40,2,FALSE)</f>
        <v>C</v>
      </c>
      <c r="BI19" s="30" t="str">
        <f>VLOOKUP(LEFT(Data!$BF19,Data!$BC19),'Key 2'!$A$1:$C$40,2,FALSE)</f>
        <v>DSC</v>
      </c>
      <c r="BJ19" s="30" t="str">
        <f>VLOOKUP(LEFT(Data!$BG19,Data!$BD19),'Key 2'!$A$1:$C$40,2,FALSE)</f>
        <v>C</v>
      </c>
      <c r="BK19" s="30" t="str">
        <f>IF(AND(Data!$AV19&gt;=15,Data!$O19&gt;=20),"DG",IF(AND(Data!$AW19&gt;=15,Data!$S19&gt;=20),"MG",IF(AND(Data!$AV19&gt;=15,Data!$W19&gt;=20),"LG","0")))</f>
        <v>DG</v>
      </c>
      <c r="BL19" s="30" t="str">
        <f>IF(AND(Data!$BK19="DG",Data!$AW19&gt;=15,Data!$S19&gt;=20,Data!$BH19&lt;&gt;Data!$BI19),"MG","LG")</f>
        <v>MG</v>
      </c>
      <c r="BM19" s="30" t="str">
        <f>IF(Data!$BK19="DG",Data!$BH19,IF(Data!$BK19="MG",Data!$BI19,Data!$BJ19))</f>
        <v>C</v>
      </c>
      <c r="BN19" s="30" t="str">
        <f>IF(Data!$BL19="DG",Data!$BH19,IF(Data!$BL19="MG",Data!$BI19,Data!$BJ19))</f>
        <v>DSC</v>
      </c>
      <c r="BO19" s="40"/>
      <c r="BP19" s="40"/>
      <c r="BQ19" s="40"/>
      <c r="BR19" s="41"/>
      <c r="BS19" s="41"/>
      <c r="BT19" s="41" t="str">
        <f>VLOOKUP(Data!$BR19,'Key 1'!$B$1:$D$15,2,FALSE)</f>
        <v>TI</v>
      </c>
      <c r="BU19" s="41" t="str">
        <f>VLOOKUP(Data!$BS19,'Key 1'!$B$1:$D$15,2,FALSE)</f>
        <v>TI</v>
      </c>
      <c r="BV19" s="41">
        <f>VLOOKUP(Data!$BR19,'Key 1'!$B$1:$D$15,3,FALSE)</f>
        <v>0</v>
      </c>
      <c r="BW19" s="41">
        <f>VLOOKUP(Data!$BS19,'Key 1'!$B$1:$D$15,3,FALSE)</f>
        <v>0</v>
      </c>
      <c r="BX19" s="41" t="str">
        <f>IF(Data!$BK19="DG",IF(INT(Data!$BB19)-Data!$BB19&lt;0,"Low","High"),IF(Data!$BK19="MG",IF(INT(Data!$BC19)-Data!$BC19&lt;0,"Low","High"),IF(Data!$BK19="LG",IF(INT(Data!$BD19)-Data!$BD19&lt;0,"Low","High"),"High")))</f>
        <v>High</v>
      </c>
      <c r="BY19" s="41" t="str">
        <f>IF(Data!$BL19="DG",IF(INT(Data!$BB19)-Data!$BB19&lt;0,"Low","High"),IF(Data!$BL19="MG",IF(INT(Data!$BC19)-Data!$BC19&lt;0,"Low","High"),IF(Data!$BL19="LG",IF(INT(Data!$BD19)-Data!$BD19&lt;0,"Low","High"),"High")))</f>
        <v>Low</v>
      </c>
      <c r="BZ19" s="41" t="str">
        <f>IF(AND(Data!$BX19="High",Data!$BY19="High"),"High","Low")</f>
        <v>Low</v>
      </c>
      <c r="CA19" s="41" t="str">
        <f>IF(AND(Data!$BM19=Data!$BT19,Data!$BN19=Data!$BU19),"Matched",IF(Data!$BM19=Data!$BT19,"Sec Missed", IF(Data!$BN19=Data!$BU19," Pri Missed", "Both Missed")))</f>
        <v>Both Missed</v>
      </c>
      <c r="CB19" s="42">
        <v>100.0</v>
      </c>
      <c r="CC19" s="42">
        <v>100.0</v>
      </c>
      <c r="CD19" s="42">
        <v>100.0</v>
      </c>
      <c r="CE19" s="43" t="s">
        <v>3</v>
      </c>
      <c r="CF19" s="43" t="s">
        <v>3</v>
      </c>
      <c r="CG19" s="43" t="s">
        <v>3</v>
      </c>
      <c r="CH19" s="43" t="s">
        <v>3</v>
      </c>
      <c r="CI19" s="43" t="s">
        <v>97</v>
      </c>
      <c r="CJ19" s="42">
        <v>100.0</v>
      </c>
      <c r="CK19" s="43" t="s">
        <v>3</v>
      </c>
      <c r="CL19" s="43" t="s">
        <v>98</v>
      </c>
      <c r="CM19" s="42">
        <v>100.0</v>
      </c>
      <c r="CN19" s="43" t="s">
        <v>103</v>
      </c>
      <c r="CO19" s="1"/>
      <c r="CP19" s="1"/>
      <c r="CQ19" s="1"/>
      <c r="CR19" s="1"/>
      <c r="CS19" s="1"/>
      <c r="CT19" s="1"/>
      <c r="CU19" s="1"/>
    </row>
    <row r="20" ht="48.0" customHeight="1">
      <c r="A20" s="28">
        <v>2174.0</v>
      </c>
      <c r="B20" s="29">
        <v>28.0</v>
      </c>
      <c r="C20" s="30">
        <v>14.0</v>
      </c>
      <c r="D20" s="30">
        <v>2.0</v>
      </c>
      <c r="E20" s="30">
        <v>15.0</v>
      </c>
      <c r="F20" s="30">
        <v>24.0</v>
      </c>
      <c r="G20" s="30">
        <v>18.0</v>
      </c>
      <c r="H20" s="30">
        <v>2.875</v>
      </c>
      <c r="I20" s="30">
        <v>15.0</v>
      </c>
      <c r="J20" s="30">
        <v>25.0</v>
      </c>
      <c r="K20" s="30">
        <v>15.0</v>
      </c>
      <c r="L20" s="30">
        <v>2.7777777777777777</v>
      </c>
      <c r="M20" s="30">
        <v>14.0</v>
      </c>
      <c r="N20" s="30">
        <v>25.166666666666654</v>
      </c>
      <c r="O20" s="31">
        <f>LARGE(Data!$K20:$N20,1)</f>
        <v>25.16666667</v>
      </c>
      <c r="P20" s="31">
        <f>LARGE(Data!$K20:$N20,2)</f>
        <v>15</v>
      </c>
      <c r="Q20" s="31">
        <f>LARGE(Data!$K20:$N20,3)</f>
        <v>14</v>
      </c>
      <c r="R20" s="31">
        <f>LARGE(Data!$K20:$N20,4)</f>
        <v>2.777777778</v>
      </c>
      <c r="S20" s="32">
        <f>LARGE(Data!$C20:$F20,1)</f>
        <v>24</v>
      </c>
      <c r="T20" s="32">
        <f>LARGE(Data!$C20:$F20,2)</f>
        <v>15</v>
      </c>
      <c r="U20" s="32">
        <f>LARGE(Data!$C20:$F20,3)</f>
        <v>14</v>
      </c>
      <c r="V20" s="32">
        <f>LARGE(Data!$C20:$F20,4)</f>
        <v>2</v>
      </c>
      <c r="W20" s="33">
        <f>LARGE(Data!$G20:$J20,1)</f>
        <v>25</v>
      </c>
      <c r="X20" s="33">
        <f>LARGE(Data!$G20:$J20,2)</f>
        <v>18</v>
      </c>
      <c r="Y20" s="33">
        <f>LARGE(Data!$G20:$J20,3)</f>
        <v>15</v>
      </c>
      <c r="Z20" s="33">
        <f>LARGE(Data!$G20:$J20,4)</f>
        <v>2.875</v>
      </c>
      <c r="AA20" s="30">
        <f>Data!$O20-Data!$P20</f>
        <v>10.16666667</v>
      </c>
      <c r="AB20" s="30">
        <f>Data!$P20-Data!$Q20</f>
        <v>1</v>
      </c>
      <c r="AC20" s="30">
        <f>Data!$Q20-Data!$R20</f>
        <v>11.22222222</v>
      </c>
      <c r="AD20" s="30">
        <f>(Data!$AA20+Data!$AB20)/SUM(Data!$AA20:$AC20)</f>
        <v>0.4987593052</v>
      </c>
      <c r="AE20" s="31">
        <f>Data!$AA20^2/SQRT(Data!$AA20^2+Data!$AB20^2+Data!$AC20^2)</f>
        <v>6.810998463</v>
      </c>
      <c r="AF20" s="31">
        <f>Data!$AB20^2/SQRT(Data!$AA20^2+Data!$AB20^2+Data!$AC20^2)</f>
        <v>0.0658951746</v>
      </c>
      <c r="AG20" s="31">
        <f>Data!$AC20^2/SQRT(Data!$AA20^2+Data!$AB20^2+Data!$AC20^2)</f>
        <v>8.298724396</v>
      </c>
      <c r="AH20" s="30">
        <f>Data!$S20-Data!$T20</f>
        <v>9</v>
      </c>
      <c r="AI20" s="30">
        <f>Data!$T20-Data!$U20</f>
        <v>1</v>
      </c>
      <c r="AJ20" s="30">
        <f>Data!$U20-Data!$V20</f>
        <v>12</v>
      </c>
      <c r="AK20" s="30">
        <f>(Data!$AH20+Data!$AI20)/(Data!$AH20+Data!$AI20+Data!$AJ20)</f>
        <v>0.4545454545</v>
      </c>
      <c r="AL20" s="32">
        <f>Data!$AH20^2/SQRT(Data!$AH20^2+Data!$AI20^2+Data!$AJ20^2)</f>
        <v>5.388039852</v>
      </c>
      <c r="AM20" s="32">
        <f>Data!$AI20^2/SQRT(Data!$AH20^2+Data!$AI20^2+Data!$AJ20^2)</f>
        <v>0.06651901052</v>
      </c>
      <c r="AN20" s="32">
        <f>Data!$AJ20^2/SQRT(Data!$AH20^2+Data!$AI20^2+Data!$AJ20^2)</f>
        <v>9.578737515</v>
      </c>
      <c r="AO20" s="30">
        <f>Data!$W20-Data!$X20</f>
        <v>7</v>
      </c>
      <c r="AP20" s="30">
        <f>Data!$X20-Data!$Y20</f>
        <v>3</v>
      </c>
      <c r="AQ20" s="30">
        <f>Data!$Y20-Data!$Z20</f>
        <v>12.125</v>
      </c>
      <c r="AR20" s="30">
        <f>(Data!$AO20+Data!$AP20)/(Data!$AO20+Data!$AP20+Data!$AQ20)</f>
        <v>0.4519774011</v>
      </c>
      <c r="AS20" s="33">
        <f>Data!$AO20^2/SQRT(Data!$AO20^2+Data!$AP20^2+Data!$AQ20^2)</f>
        <v>3.422178033</v>
      </c>
      <c r="AT20" s="33">
        <f>Data!$AP20^2/SQRT(Data!$AO20^2+Data!$AP20^2+Data!$AQ20^2)</f>
        <v>0.6285633123</v>
      </c>
      <c r="AU20" s="33">
        <f>Data!$AQ20^2/SQRT(Data!$AO20^2+Data!$AP20^2+Data!$AQ20^2)</f>
        <v>10.26762536</v>
      </c>
      <c r="AV20" s="34">
        <f>_xlfn.VAR.P(Data!$K20:$N20)</f>
        <v>62.85243056</v>
      </c>
      <c r="AW20" s="35">
        <f>_xlfn.VAR.P(Data!$C20:$F20)</f>
        <v>61.1875</v>
      </c>
      <c r="AX20" s="36">
        <f>_xlfn.VAR.P(Data!$G20:$J20)</f>
        <v>63.95605469</v>
      </c>
      <c r="AY20" s="37"/>
      <c r="AZ20" s="38"/>
      <c r="BA20" s="39"/>
      <c r="BB20" s="30" t="str">
        <f>IF(AND(Data!$AE20&gt;Data!$AF20,Data!$AE20&gt;Data!$AG20),"1",IF(AND(Data!$AF20&gt;Data!$AE20,Data!$AF20&gt;Data!$AG20),IF(Data!$AF20&lt;2.5*Data!$AE20,"1.2",IF(OR(Data!$AE20&gt;2.5,Data!$AE20+Data!$AF20+Data!$AG20&lt;9),"2.2","2")),IF(AND(Data!$AG20&gt;3.5*Data!$AE20,Data!$AG20&gt;3.5*Data!$AF20,Data!$AE20+Data!$AF20+Data!$AG20&gt;11,Data!$AE20+Data!$AF20&lt;2,Data!$Q20&gt;=18),"3",IF((Data!$AE20&gt;3*Data!$AF20),"1.3",IF(AND(Data!$AF20&gt;3*Data!$AE20,Data!$AF20&gt;2),"2.3","3.3")))))</f>
        <v>1.3</v>
      </c>
      <c r="BC20" s="30" t="str">
        <f>IF(AND(Data!$AL20&gt;Data!$AM20,Data!$AL20&gt;Data!$AN20),"1",IF(AND(Data!$AM20&gt;Data!$AL20,Data!$AM20&gt;Data!$AN20),IF(Data!$AM20&lt;2.5*Data!$AL20,"1.2",IF(OR(Data!$AL20&gt;2.5,Data!$AL20+Data!$AM20+Data!$AN20&lt;9),"2.2","2")),IF(AND(Data!$AN20&gt;3.5*Data!$AL20,Data!$AN20&gt;3.5*Data!$AM20,Data!$AL20+Data!$AM20+Data!$AN20&gt;11,Data!$AL20+Data!$AM20&lt;2,Data!$U20&gt;=18),"3",IF((Data!$AL20&gt;3*Data!$AM20),"1.3",IF(AND(Data!$AM20&gt;3*Data!$AL20,Data!$AM20&gt;2),"2.3","3.3")))))</f>
        <v>1.3</v>
      </c>
      <c r="BD20" s="30" t="str">
        <f>IF(AND(Data!$AS20&gt;Data!$AT20,Data!$AS20&gt;Data!$AU20),"1",IF(AND(Data!$AT20&gt;Data!$AS20,Data!$AT20&gt;Data!$AU20),IF(Data!$AT20&lt;2.5*Data!$AS20,"1.2",IF(OR(Data!$AS20&gt;2.5,Data!$AS20+Data!$AT20+Data!$AU20&lt;9),"2.2","2")),IF(AND(Data!$AU20&gt;3.5*Data!$AS20,Data!$AU20&gt;3.5*Data!$AT20,Data!$AS20+Data!$AT20+Data!$AU20&gt;11,Data!$AS20+Data!$AT20&lt;2,Data!$Y20&gt;=18),"3",IF((Data!$AS20&gt;3*Data!$AT20),"1.3",IF(AND(Data!$AT20&gt;3*Data!$AS20,Data!$AT20&gt;2),"2.3","3.3")))))</f>
        <v>1.3</v>
      </c>
      <c r="BE20" s="30" t="str">
        <f t="array" ref="BE20">XLOOKUP(Data!$O20,Data!$K20:$N20,$K$1:$N$1,"?",0,1)&amp;XLOOKUP(Data!$P20,Data!$K20:$N20,$K$1:$N$1,"?",0,1)&amp;XLOOKUP(Data!$Q20,Data!$K20:$N20,$K$1:$N$1,"?",0,1)</f>
        <v>CDS</v>
      </c>
      <c r="BF20" s="30" t="str">
        <f t="array" ref="BF20">XLOOKUP(Data!$S20,Data!$C20:$F20,$C$1:$F$1,"?",0,1)&amp;XLOOKUP(Data!$T20,Data!$C20:$F20,$C$1:$F$1,"?",0,1)&amp;XLOOKUP(Data!$U20,Data!$C20:$F20,$C$1:$F$1,"?",0,1)</f>
        <v>CSD</v>
      </c>
      <c r="BG20" s="30" t="str">
        <f t="array" ref="BG20">XLOOKUP(Data!$W20,Data!$G20:$J20,$G$1:$J$1,"?",0,1)&amp;XLOOKUP(Data!$X20,Data!$G20:$J20,$G$1:$J$1,"?",0,1)&amp;XLOOKUP(Data!$Y20,Data!$G20:$J20,$G$1:$J$1,"?",0,1)</f>
        <v>CDS</v>
      </c>
      <c r="BH20" s="30" t="str">
        <f>VLOOKUP(LEFT(Data!$BE20,Data!$BB20),'Key 2'!$A$1:$C$40,2,FALSE)</f>
        <v>C</v>
      </c>
      <c r="BI20" s="30" t="str">
        <f>VLOOKUP(LEFT(Data!$BF20,Data!$BC20),'Key 2'!$A$1:$C$40,2,FALSE)</f>
        <v>C</v>
      </c>
      <c r="BJ20" s="30" t="str">
        <f>VLOOKUP(LEFT(Data!$BG20,Data!$BD20),'Key 2'!$A$1:$C$40,2,FALSE)</f>
        <v>C</v>
      </c>
      <c r="BK20" s="30" t="str">
        <f>IF(AND(Data!$AV20&gt;=15,Data!$O20&gt;=20),"DG",IF(AND(Data!$AW20&gt;=15,Data!$S20&gt;=20),"MG",IF(AND(Data!$AV20&gt;=15,Data!$W20&gt;=20),"LG","0")))</f>
        <v>DG</v>
      </c>
      <c r="BL20" s="30" t="str">
        <f>IF(AND(Data!$BK20="DG",Data!$AW20&gt;=15,Data!$S20&gt;=20,Data!$BH20&lt;&gt;Data!$BI20),"MG","LG")</f>
        <v>LG</v>
      </c>
      <c r="BM20" s="30" t="str">
        <f>IF(Data!$BK20="DG",Data!$BH20,IF(Data!$BK20="MG",Data!$BI20,Data!$BJ20))</f>
        <v>C</v>
      </c>
      <c r="BN20" s="30" t="str">
        <f>IF(Data!$BL20="DG",Data!$BH20,IF(Data!$BL20="MG",Data!$BI20,Data!$BJ20))</f>
        <v>C</v>
      </c>
      <c r="BO20" s="40"/>
      <c r="BP20" s="40"/>
      <c r="BQ20" s="40"/>
      <c r="BR20" s="41"/>
      <c r="BS20" s="41"/>
      <c r="BT20" s="41" t="str">
        <f>VLOOKUP(Data!$BR20,'Key 1'!$B$1:$D$15,2,FALSE)</f>
        <v>TI</v>
      </c>
      <c r="BU20" s="41" t="str">
        <f>VLOOKUP(Data!$BS20,'Key 1'!$B$1:$D$15,2,FALSE)</f>
        <v>TI</v>
      </c>
      <c r="BV20" s="41">
        <f>VLOOKUP(Data!$BR20,'Key 1'!$B$1:$D$15,3,FALSE)</f>
        <v>0</v>
      </c>
      <c r="BW20" s="41">
        <f>VLOOKUP(Data!$BS20,'Key 1'!$B$1:$D$15,3,FALSE)</f>
        <v>0</v>
      </c>
      <c r="BX20" s="41" t="str">
        <f>IF(Data!$BK20="DG",IF(INT(Data!$BB20)-Data!$BB20&lt;0,"Low","High"),IF(Data!$BK20="MG",IF(INT(Data!$BC20)-Data!$BC20&lt;0,"Low","High"),IF(Data!$BK20="LG",IF(INT(Data!$BD20)-Data!$BD20&lt;0,"Low","High"),"High")))</f>
        <v>Low</v>
      </c>
      <c r="BY20" s="41" t="str">
        <f>IF(Data!$BL20="DG",IF(INT(Data!$BB20)-Data!$BB20&lt;0,"Low","High"),IF(Data!$BL20="MG",IF(INT(Data!$BC20)-Data!$BC20&lt;0,"Low","High"),IF(Data!$BL20="LG",IF(INT(Data!$BD20)-Data!$BD20&lt;0,"Low","High"),"High")))</f>
        <v>Low</v>
      </c>
      <c r="BZ20" s="41" t="str">
        <f>IF(AND(Data!$BX20="High",Data!$BY20="High"),"High","Low")</f>
        <v>Low</v>
      </c>
      <c r="CA20" s="41" t="str">
        <f>IF(AND(Data!$BM20=Data!$BT20,Data!$BN20=Data!$BU20),"Matched",IF(Data!$BM20=Data!$BT20,"Sec Missed", IF(Data!$BN20=Data!$BU20," Pri Missed", "Both Missed")))</f>
        <v>Both Missed</v>
      </c>
      <c r="CB20" s="42">
        <v>100.0</v>
      </c>
      <c r="CC20" s="42">
        <v>100.0</v>
      </c>
      <c r="CD20" s="42">
        <v>100.0</v>
      </c>
      <c r="CE20" s="43" t="s">
        <v>3</v>
      </c>
      <c r="CF20" s="43" t="s">
        <v>3</v>
      </c>
      <c r="CG20" s="43" t="s">
        <v>3</v>
      </c>
      <c r="CH20" s="43" t="s">
        <v>3</v>
      </c>
      <c r="CI20" s="43" t="s">
        <v>97</v>
      </c>
      <c r="CJ20" s="42">
        <v>100.0</v>
      </c>
      <c r="CK20" s="43" t="s">
        <v>3</v>
      </c>
      <c r="CL20" s="43" t="s">
        <v>98</v>
      </c>
      <c r="CM20" s="42">
        <v>100.0</v>
      </c>
      <c r="CN20" s="43" t="s">
        <v>103</v>
      </c>
      <c r="CO20" s="1"/>
      <c r="CP20" s="1"/>
      <c r="CQ20" s="1"/>
      <c r="CR20" s="1"/>
      <c r="CS20" s="1"/>
      <c r="CT20" s="1"/>
      <c r="CU20" s="1"/>
    </row>
    <row r="21" ht="48.0" customHeight="1">
      <c r="A21" s="28">
        <v>2175.0</v>
      </c>
      <c r="B21" s="29">
        <v>28.0</v>
      </c>
      <c r="C21" s="30">
        <v>16.0</v>
      </c>
      <c r="D21" s="30">
        <v>16.0</v>
      </c>
      <c r="E21" s="30">
        <v>7.0</v>
      </c>
      <c r="F21" s="30">
        <v>23.0</v>
      </c>
      <c r="G21" s="30">
        <v>12.0</v>
      </c>
      <c r="H21" s="30">
        <v>16.0</v>
      </c>
      <c r="I21" s="30">
        <v>7.0</v>
      </c>
      <c r="J21" s="30">
        <v>24.0</v>
      </c>
      <c r="K21" s="30">
        <v>14.5</v>
      </c>
      <c r="L21" s="30">
        <v>16.0</v>
      </c>
      <c r="M21" s="30">
        <v>6.0</v>
      </c>
      <c r="N21" s="30">
        <v>24.0</v>
      </c>
      <c r="O21" s="31">
        <f>LARGE(Data!$K21:$N21,1)</f>
        <v>24</v>
      </c>
      <c r="P21" s="31">
        <f>LARGE(Data!$K21:$N21,2)</f>
        <v>16</v>
      </c>
      <c r="Q21" s="31">
        <f>LARGE(Data!$K21:$N21,3)</f>
        <v>14.5</v>
      </c>
      <c r="R21" s="31">
        <f>LARGE(Data!$K21:$N21,4)</f>
        <v>6</v>
      </c>
      <c r="S21" s="32">
        <f>LARGE(Data!$C21:$F21,1)</f>
        <v>23</v>
      </c>
      <c r="T21" s="32">
        <f>LARGE(Data!$C21:$F21,2)</f>
        <v>16</v>
      </c>
      <c r="U21" s="32">
        <f>LARGE(Data!$C21:$F21,3)</f>
        <v>16</v>
      </c>
      <c r="V21" s="32">
        <f>LARGE(Data!$C21:$F21,4)</f>
        <v>7</v>
      </c>
      <c r="W21" s="33">
        <f>LARGE(Data!$G21:$J21,1)</f>
        <v>24</v>
      </c>
      <c r="X21" s="33">
        <f>LARGE(Data!$G21:$J21,2)</f>
        <v>16</v>
      </c>
      <c r="Y21" s="33">
        <f>LARGE(Data!$G21:$J21,3)</f>
        <v>12</v>
      </c>
      <c r="Z21" s="33">
        <f>LARGE(Data!$G21:$J21,4)</f>
        <v>7</v>
      </c>
      <c r="AA21" s="30">
        <f>Data!$O21-Data!$P21</f>
        <v>8</v>
      </c>
      <c r="AB21" s="30">
        <f>Data!$P21-Data!$Q21</f>
        <v>1.5</v>
      </c>
      <c r="AC21" s="30">
        <f>Data!$Q21-Data!$R21</f>
        <v>8.5</v>
      </c>
      <c r="AD21" s="30">
        <f>(Data!$AA21+Data!$AB21)/SUM(Data!$AA21:$AC21)</f>
        <v>0.5277777778</v>
      </c>
      <c r="AE21" s="31">
        <f>Data!$AA21^2/SQRT(Data!$AA21^2+Data!$AB21^2+Data!$AC21^2)</f>
        <v>5.438198895</v>
      </c>
      <c r="AF21" s="31">
        <f>Data!$AB21^2/SQRT(Data!$AA21^2+Data!$AB21^2+Data!$AC21^2)</f>
        <v>0.1911866799</v>
      </c>
      <c r="AG21" s="31">
        <f>Data!$AC21^2/SQRT(Data!$AA21^2+Data!$AB21^2+Data!$AC21^2)</f>
        <v>6.139216721</v>
      </c>
      <c r="AH21" s="30">
        <f>Data!$S21-Data!$T21</f>
        <v>7</v>
      </c>
      <c r="AI21" s="30">
        <f>Data!$T21-Data!$U21</f>
        <v>0</v>
      </c>
      <c r="AJ21" s="30">
        <f>Data!$U21-Data!$V21</f>
        <v>9</v>
      </c>
      <c r="AK21" s="30">
        <f>(Data!$AH21+Data!$AI21)/(Data!$AH21+Data!$AI21+Data!$AJ21)</f>
        <v>0.4375</v>
      </c>
      <c r="AL21" s="32">
        <f>Data!$AH21^2/SQRT(Data!$AH21^2+Data!$AI21^2+Data!$AJ21^2)</f>
        <v>4.297584295</v>
      </c>
      <c r="AM21" s="32">
        <f>Data!$AI21^2/SQRT(Data!$AH21^2+Data!$AI21^2+Data!$AJ21^2)</f>
        <v>0</v>
      </c>
      <c r="AN21" s="32">
        <f>Data!$AJ21^2/SQRT(Data!$AH21^2+Data!$AI21^2+Data!$AJ21^2)</f>
        <v>7.104169956</v>
      </c>
      <c r="AO21" s="30">
        <f>Data!$W21-Data!$X21</f>
        <v>8</v>
      </c>
      <c r="AP21" s="30">
        <f>Data!$X21-Data!$Y21</f>
        <v>4</v>
      </c>
      <c r="AQ21" s="30">
        <f>Data!$Y21-Data!$Z21</f>
        <v>5</v>
      </c>
      <c r="AR21" s="30">
        <f>(Data!$AO21+Data!$AP21)/(Data!$AO21+Data!$AP21+Data!$AQ21)</f>
        <v>0.7058823529</v>
      </c>
      <c r="AS21" s="33">
        <f>Data!$AO21^2/SQRT(Data!$AO21^2+Data!$AP21^2+Data!$AQ21^2)</f>
        <v>6.245760467</v>
      </c>
      <c r="AT21" s="33">
        <f>Data!$AP21^2/SQRT(Data!$AO21^2+Data!$AP21^2+Data!$AQ21^2)</f>
        <v>1.561440117</v>
      </c>
      <c r="AU21" s="33">
        <f>Data!$AQ21^2/SQRT(Data!$AO21^2+Data!$AP21^2+Data!$AQ21^2)</f>
        <v>2.439750182</v>
      </c>
      <c r="AV21" s="34">
        <f>_xlfn.VAR.P(Data!$K21:$N21)</f>
        <v>40.796875</v>
      </c>
      <c r="AW21" s="35">
        <f>_xlfn.VAR.P(Data!$C21:$F21)</f>
        <v>32.25</v>
      </c>
      <c r="AX21" s="36">
        <f>_xlfn.VAR.P(Data!$G21:$J21)</f>
        <v>38.6875</v>
      </c>
      <c r="AY21" s="37"/>
      <c r="AZ21" s="38"/>
      <c r="BA21" s="39"/>
      <c r="BB21" s="30" t="str">
        <f>IF(AND(Data!$AE21&gt;Data!$AF21,Data!$AE21&gt;Data!$AG21),"1",IF(AND(Data!$AF21&gt;Data!$AE21,Data!$AF21&gt;Data!$AG21),IF(Data!$AF21&lt;2.5*Data!$AE21,"1.2",IF(OR(Data!$AE21&gt;2.5,Data!$AE21+Data!$AF21+Data!$AG21&lt;9),"2.2","2")),IF(AND(Data!$AG21&gt;3.5*Data!$AE21,Data!$AG21&gt;3.5*Data!$AF21,Data!$AE21+Data!$AF21+Data!$AG21&gt;11,Data!$AE21+Data!$AF21&lt;2,Data!$Q21&gt;=18),"3",IF((Data!$AE21&gt;3*Data!$AF21),"1.3",IF(AND(Data!$AF21&gt;3*Data!$AE21,Data!$AF21&gt;2),"2.3","3.3")))))</f>
        <v>1.3</v>
      </c>
      <c r="BC21" s="30" t="str">
        <f>IF(AND(Data!$AL21&gt;Data!$AM21,Data!$AL21&gt;Data!$AN21),"1",IF(AND(Data!$AM21&gt;Data!$AL21,Data!$AM21&gt;Data!$AN21),IF(Data!$AM21&lt;2.5*Data!$AL21,"1.2",IF(OR(Data!$AL21&gt;2.5,Data!$AL21+Data!$AM21+Data!$AN21&lt;9),"2.2","2")),IF(AND(Data!$AN21&gt;3.5*Data!$AL21,Data!$AN21&gt;3.5*Data!$AM21,Data!$AL21+Data!$AM21+Data!$AN21&gt;11,Data!$AL21+Data!$AM21&lt;2,Data!$U21&gt;=18),"3",IF((Data!$AL21&gt;3*Data!$AM21),"1.3",IF(AND(Data!$AM21&gt;3*Data!$AL21,Data!$AM21&gt;2),"2.3","3.3")))))</f>
        <v>1.3</v>
      </c>
      <c r="BD21" s="30" t="str">
        <f>IF(AND(Data!$AS21&gt;Data!$AT21,Data!$AS21&gt;Data!$AU21),"1",IF(AND(Data!$AT21&gt;Data!$AS21,Data!$AT21&gt;Data!$AU21),IF(Data!$AT21&lt;2.5*Data!$AS21,"1.2",IF(OR(Data!$AS21&gt;2.5,Data!$AS21+Data!$AT21+Data!$AU21&lt;9),"2.2","2")),IF(AND(Data!$AU21&gt;3.5*Data!$AS21,Data!$AU21&gt;3.5*Data!$AT21,Data!$AS21+Data!$AT21+Data!$AU21&gt;11,Data!$AS21+Data!$AT21&lt;2,Data!$Y21&gt;=18),"3",IF((Data!$AS21&gt;3*Data!$AT21),"1.3",IF(AND(Data!$AT21&gt;3*Data!$AS21,Data!$AT21&gt;2),"2.3","3.3")))))</f>
        <v>1</v>
      </c>
      <c r="BE21" s="30" t="str">
        <f t="array" ref="BE21">XLOOKUP(Data!$O21,Data!$K21:$N21,$K$1:$N$1,"?",0,1)&amp;XLOOKUP(Data!$P21,Data!$K21:$N21,$K$1:$N$1,"?",0,1)&amp;XLOOKUP(Data!$Q21,Data!$K21:$N21,$K$1:$N$1,"?",0,1)</f>
        <v>CID</v>
      </c>
      <c r="BF21" s="30" t="str">
        <f t="array" ref="BF21">XLOOKUP(Data!$S21,Data!$C21:$F21,$C$1:$F$1,"?",0,1)&amp;XLOOKUP(Data!$T21,Data!$C21:$F21,$C$1:$F$1,"?",0,1)&amp;XLOOKUP(Data!$U21,Data!$C21:$F21,$C$1:$F$1,"?",0,1)</f>
        <v>CDD</v>
      </c>
      <c r="BG21" s="30" t="str">
        <f t="array" ref="BG21">XLOOKUP(Data!$W21,Data!$G21:$J21,$G$1:$J$1,"?",0,1)&amp;XLOOKUP(Data!$X21,Data!$G21:$J21,$G$1:$J$1,"?",0,1)&amp;XLOOKUP(Data!$Y21,Data!$G21:$J21,$G$1:$J$1,"?",0,1)</f>
        <v>CID</v>
      </c>
      <c r="BH21" s="30" t="str">
        <f>VLOOKUP(LEFT(Data!$BE21,Data!$BB21),'Key 2'!$A$1:$C$40,2,FALSE)</f>
        <v>C</v>
      </c>
      <c r="BI21" s="30" t="str">
        <f>VLOOKUP(LEFT(Data!$BF21,Data!$BC21),'Key 2'!$A$1:$C$40,2,FALSE)</f>
        <v>C</v>
      </c>
      <c r="BJ21" s="30" t="str">
        <f>VLOOKUP(LEFT(Data!$BG21,Data!$BD21),'Key 2'!$A$1:$C$40,2,FALSE)</f>
        <v>C</v>
      </c>
      <c r="BK21" s="30" t="str">
        <f>IF(AND(Data!$AV21&gt;=15,Data!$O21&gt;=20),"DG",IF(AND(Data!$AW21&gt;=15,Data!$S21&gt;=20),"MG",IF(AND(Data!$AV21&gt;=15,Data!$W21&gt;=20),"LG","0")))</f>
        <v>DG</v>
      </c>
      <c r="BL21" s="30" t="str">
        <f>IF(AND(Data!$BK21="DG",Data!$AW21&gt;=15,Data!$S21&gt;=20,Data!$BH21&lt;&gt;Data!$BI21),"MG","LG")</f>
        <v>LG</v>
      </c>
      <c r="BM21" s="30" t="str">
        <f>IF(Data!$BK21="DG",Data!$BH21,IF(Data!$BK21="MG",Data!$BI21,Data!$BJ21))</f>
        <v>C</v>
      </c>
      <c r="BN21" s="30" t="str">
        <f>IF(Data!$BL21="DG",Data!$BH21,IF(Data!$BL21="MG",Data!$BI21,Data!$BJ21))</f>
        <v>C</v>
      </c>
      <c r="BO21" s="40"/>
      <c r="BP21" s="40"/>
      <c r="BQ21" s="40"/>
      <c r="BR21" s="41"/>
      <c r="BS21" s="41"/>
      <c r="BT21" s="41" t="str">
        <f>VLOOKUP(Data!$BR21,'Key 1'!$B$1:$D$15,2,FALSE)</f>
        <v>TI</v>
      </c>
      <c r="BU21" s="41" t="str">
        <f>VLOOKUP(Data!$BS21,'Key 1'!$B$1:$D$15,2,FALSE)</f>
        <v>TI</v>
      </c>
      <c r="BV21" s="41">
        <f>VLOOKUP(Data!$BR21,'Key 1'!$B$1:$D$15,3,FALSE)</f>
        <v>0</v>
      </c>
      <c r="BW21" s="41">
        <f>VLOOKUP(Data!$BS21,'Key 1'!$B$1:$D$15,3,FALSE)</f>
        <v>0</v>
      </c>
      <c r="BX21" s="41" t="str">
        <f>IF(Data!$BK21="DG",IF(INT(Data!$BB21)-Data!$BB21&lt;0,"Low","High"),IF(Data!$BK21="MG",IF(INT(Data!$BC21)-Data!$BC21&lt;0,"Low","High"),IF(Data!$BK21="LG",IF(INT(Data!$BD21)-Data!$BD21&lt;0,"Low","High"),"High")))</f>
        <v>Low</v>
      </c>
      <c r="BY21" s="41" t="str">
        <f>IF(Data!$BL21="DG",IF(INT(Data!$BB21)-Data!$BB21&lt;0,"Low","High"),IF(Data!$BL21="MG",IF(INT(Data!$BC21)-Data!$BC21&lt;0,"Low","High"),IF(Data!$BL21="LG",IF(INT(Data!$BD21)-Data!$BD21&lt;0,"Low","High"),"High")))</f>
        <v>High</v>
      </c>
      <c r="BZ21" s="41" t="str">
        <f>IF(AND(Data!$BX21="High",Data!$BY21="High"),"High","Low")</f>
        <v>Low</v>
      </c>
      <c r="CA21" s="41" t="str">
        <f>IF(AND(Data!$BM21=Data!$BT21,Data!$BN21=Data!$BU21),"Matched",IF(Data!$BM21=Data!$BT21,"Sec Missed", IF(Data!$BN21=Data!$BU21," Pri Missed", "Both Missed")))</f>
        <v>Both Missed</v>
      </c>
      <c r="CB21" s="42">
        <v>100.0</v>
      </c>
      <c r="CC21" s="42">
        <v>100.0</v>
      </c>
      <c r="CD21" s="42">
        <v>100.0</v>
      </c>
      <c r="CE21" s="43" t="s">
        <v>3</v>
      </c>
      <c r="CF21" s="43" t="s">
        <v>3</v>
      </c>
      <c r="CG21" s="43" t="s">
        <v>3</v>
      </c>
      <c r="CH21" s="43" t="s">
        <v>3</v>
      </c>
      <c r="CI21" s="43" t="s">
        <v>97</v>
      </c>
      <c r="CJ21" s="42">
        <v>100.0</v>
      </c>
      <c r="CK21" s="43" t="s">
        <v>3</v>
      </c>
      <c r="CL21" s="43" t="s">
        <v>98</v>
      </c>
      <c r="CM21" s="42">
        <v>100.0</v>
      </c>
      <c r="CN21" s="43" t="s">
        <v>103</v>
      </c>
      <c r="CO21" s="1"/>
      <c r="CP21" s="1"/>
      <c r="CQ21" s="1"/>
      <c r="CR21" s="1"/>
      <c r="CS21" s="1"/>
      <c r="CT21" s="1"/>
      <c r="CU21" s="1"/>
    </row>
    <row r="22" ht="48.0" customHeight="1">
      <c r="A22" s="28">
        <v>2176.0</v>
      </c>
      <c r="B22" s="29">
        <v>28.0</v>
      </c>
      <c r="C22" s="30">
        <v>19.0</v>
      </c>
      <c r="D22" s="30">
        <v>20.0</v>
      </c>
      <c r="E22" s="30">
        <v>11.0</v>
      </c>
      <c r="F22" s="30">
        <v>19.0</v>
      </c>
      <c r="G22" s="30">
        <v>18.0</v>
      </c>
      <c r="H22" s="30">
        <v>7.0</v>
      </c>
      <c r="I22" s="30">
        <v>7.0</v>
      </c>
      <c r="J22" s="30">
        <v>25.0</v>
      </c>
      <c r="K22" s="30">
        <v>17.0</v>
      </c>
      <c r="L22" s="30">
        <v>12.0</v>
      </c>
      <c r="M22" s="30">
        <v>8.0</v>
      </c>
      <c r="N22" s="30">
        <v>23.0</v>
      </c>
      <c r="O22" s="31">
        <f>LARGE(Data!$K22:$N22,1)</f>
        <v>23</v>
      </c>
      <c r="P22" s="31">
        <f>LARGE(Data!$K22:$N22,2)</f>
        <v>17</v>
      </c>
      <c r="Q22" s="31">
        <f>LARGE(Data!$K22:$N22,3)</f>
        <v>12</v>
      </c>
      <c r="R22" s="31">
        <f>LARGE(Data!$K22:$N22,4)</f>
        <v>8</v>
      </c>
      <c r="S22" s="32">
        <f>LARGE(Data!$C22:$F22,1)</f>
        <v>20</v>
      </c>
      <c r="T22" s="32">
        <f>LARGE(Data!$C22:$F22,2)</f>
        <v>19</v>
      </c>
      <c r="U22" s="32">
        <f>LARGE(Data!$C22:$F22,3)</f>
        <v>19</v>
      </c>
      <c r="V22" s="32">
        <f>LARGE(Data!$C22:$F22,4)</f>
        <v>11</v>
      </c>
      <c r="W22" s="33">
        <f>LARGE(Data!$G22:$J22,1)</f>
        <v>25</v>
      </c>
      <c r="X22" s="33">
        <f>LARGE(Data!$G22:$J22,2)</f>
        <v>18</v>
      </c>
      <c r="Y22" s="33">
        <f>LARGE(Data!$G22:$J22,3)</f>
        <v>7</v>
      </c>
      <c r="Z22" s="33">
        <f>LARGE(Data!$G22:$J22,4)</f>
        <v>7</v>
      </c>
      <c r="AA22" s="30">
        <f>Data!$O22-Data!$P22</f>
        <v>6</v>
      </c>
      <c r="AB22" s="30">
        <f>Data!$P22-Data!$Q22</f>
        <v>5</v>
      </c>
      <c r="AC22" s="30">
        <f>Data!$Q22-Data!$R22</f>
        <v>4</v>
      </c>
      <c r="AD22" s="30">
        <f>(Data!$AA22+Data!$AB22)/SUM(Data!$AA22:$AC22)</f>
        <v>0.7333333333</v>
      </c>
      <c r="AE22" s="31">
        <f>Data!$AA22^2/SQRT(Data!$AA22^2+Data!$AB22^2+Data!$AC22^2)</f>
        <v>4.102580753</v>
      </c>
      <c r="AF22" s="31">
        <f>Data!$AB22^2/SQRT(Data!$AA22^2+Data!$AB22^2+Data!$AC22^2)</f>
        <v>2.849014411</v>
      </c>
      <c r="AG22" s="31">
        <f>Data!$AC22^2/SQRT(Data!$AA22^2+Data!$AB22^2+Data!$AC22^2)</f>
        <v>1.823369223</v>
      </c>
      <c r="AH22" s="30">
        <f>Data!$S22-Data!$T22</f>
        <v>1</v>
      </c>
      <c r="AI22" s="30">
        <f>Data!$T22-Data!$U22</f>
        <v>0</v>
      </c>
      <c r="AJ22" s="30">
        <f>Data!$U22-Data!$V22</f>
        <v>8</v>
      </c>
      <c r="AK22" s="30">
        <f>(Data!$AH22+Data!$AI22)/(Data!$AH22+Data!$AI22+Data!$AJ22)</f>
        <v>0.1111111111</v>
      </c>
      <c r="AL22" s="32">
        <f>Data!$AH22^2/SQRT(Data!$AH22^2+Data!$AI22^2+Data!$AJ22^2)</f>
        <v>0.1240347346</v>
      </c>
      <c r="AM22" s="32">
        <f>Data!$AI22^2/SQRT(Data!$AH22^2+Data!$AI22^2+Data!$AJ22^2)</f>
        <v>0</v>
      </c>
      <c r="AN22" s="32">
        <f>Data!$AJ22^2/SQRT(Data!$AH22^2+Data!$AI22^2+Data!$AJ22^2)</f>
        <v>7.938223014</v>
      </c>
      <c r="AO22" s="30">
        <f>Data!$W22-Data!$X22</f>
        <v>7</v>
      </c>
      <c r="AP22" s="30">
        <f>Data!$X22-Data!$Y22</f>
        <v>11</v>
      </c>
      <c r="AQ22" s="30">
        <f>Data!$Y22-Data!$Z22</f>
        <v>0</v>
      </c>
      <c r="AR22" s="30">
        <f>(Data!$AO22+Data!$AP22)/(Data!$AO22+Data!$AP22+Data!$AQ22)</f>
        <v>1</v>
      </c>
      <c r="AS22" s="33">
        <f>Data!$AO22^2/SQRT(Data!$AO22^2+Data!$AP22^2+Data!$AQ22^2)</f>
        <v>3.758128445</v>
      </c>
      <c r="AT22" s="33">
        <f>Data!$AP22^2/SQRT(Data!$AO22^2+Data!$AP22^2+Data!$AQ22^2)</f>
        <v>9.280276365</v>
      </c>
      <c r="AU22" s="33">
        <f>Data!$AQ22^2/SQRT(Data!$AO22^2+Data!$AP22^2+Data!$AQ22^2)</f>
        <v>0</v>
      </c>
      <c r="AV22" s="34">
        <f>_xlfn.VAR.P(Data!$K22:$N22)</f>
        <v>31.5</v>
      </c>
      <c r="AW22" s="35">
        <f>_xlfn.VAR.P(Data!$C22:$F22)</f>
        <v>13.1875</v>
      </c>
      <c r="AX22" s="36">
        <f>_xlfn.VAR.P(Data!$G22:$J22)</f>
        <v>58.6875</v>
      </c>
      <c r="AY22" s="37"/>
      <c r="AZ22" s="38"/>
      <c r="BA22" s="39"/>
      <c r="BB22" s="30" t="str">
        <f>IF(AND(Data!$AE22&gt;Data!$AF22,Data!$AE22&gt;Data!$AG22),"1",IF(AND(Data!$AF22&gt;Data!$AE22,Data!$AF22&gt;Data!$AG22),IF(Data!$AF22&lt;2.5*Data!$AE22,"1.2",IF(OR(Data!$AE22&gt;2.5,Data!$AE22+Data!$AF22+Data!$AG22&lt;9),"2.2","2")),IF(AND(Data!$AG22&gt;3.5*Data!$AE22,Data!$AG22&gt;3.5*Data!$AF22,Data!$AE22+Data!$AF22+Data!$AG22&gt;11,Data!$AE22+Data!$AF22&lt;2,Data!$Q22&gt;=18),"3",IF((Data!$AE22&gt;3*Data!$AF22),"1.3",IF(AND(Data!$AF22&gt;3*Data!$AE22,Data!$AF22&gt;2),"2.3","3.3")))))</f>
        <v>1</v>
      </c>
      <c r="BC22" s="30" t="str">
        <f>IF(AND(Data!$AL22&gt;Data!$AM22,Data!$AL22&gt;Data!$AN22),"1",IF(AND(Data!$AM22&gt;Data!$AL22,Data!$AM22&gt;Data!$AN22),IF(Data!$AM22&lt;2.5*Data!$AL22,"1.2",IF(OR(Data!$AL22&gt;2.5,Data!$AL22+Data!$AM22+Data!$AN22&lt;9),"2.2","2")),IF(AND(Data!$AN22&gt;3.5*Data!$AL22,Data!$AN22&gt;3.5*Data!$AM22,Data!$AL22+Data!$AM22+Data!$AN22&gt;11,Data!$AL22+Data!$AM22&lt;2,Data!$U22&gt;=18),"3",IF((Data!$AL22&gt;3*Data!$AM22),"1.3",IF(AND(Data!$AM22&gt;3*Data!$AL22,Data!$AM22&gt;2),"2.3","3.3")))))</f>
        <v>1.3</v>
      </c>
      <c r="BD22" s="30" t="str">
        <f>IF(AND(Data!$AS22&gt;Data!$AT22,Data!$AS22&gt;Data!$AU22),"1",IF(AND(Data!$AT22&gt;Data!$AS22,Data!$AT22&gt;Data!$AU22),IF(Data!$AT22&lt;2.5*Data!$AS22,"1.2",IF(OR(Data!$AS22&gt;2.5,Data!$AS22+Data!$AT22+Data!$AU22&lt;9),"2.2","2")),IF(AND(Data!$AU22&gt;3.5*Data!$AS22,Data!$AU22&gt;3.5*Data!$AT22,Data!$AS22+Data!$AT22+Data!$AU22&gt;11,Data!$AS22+Data!$AT22&lt;2,Data!$Y22&gt;=18),"3",IF((Data!$AS22&gt;3*Data!$AT22),"1.3",IF(AND(Data!$AT22&gt;3*Data!$AS22,Data!$AT22&gt;2),"2.3","3.3")))))</f>
        <v>1.2</v>
      </c>
      <c r="BE22" s="30" t="str">
        <f t="array" ref="BE22">XLOOKUP(Data!$O22,Data!$K22:$N22,$K$1:$N$1,"?",0,1)&amp;XLOOKUP(Data!$P22,Data!$K22:$N22,$K$1:$N$1,"?",0,1)&amp;XLOOKUP(Data!$Q22,Data!$K22:$N22,$K$1:$N$1,"?",0,1)</f>
        <v>CDI</v>
      </c>
      <c r="BF22" s="30" t="str">
        <f t="array" ref="BF22">XLOOKUP(Data!$S22,Data!$C22:$F22,$C$1:$F$1,"?",0,1)&amp;XLOOKUP(Data!$T22,Data!$C22:$F22,$C$1:$F$1,"?",0,1)&amp;XLOOKUP(Data!$U22,Data!$C22:$F22,$C$1:$F$1,"?",0,1)</f>
        <v>IDD</v>
      </c>
      <c r="BG22" s="30" t="str">
        <f t="array" ref="BG22">XLOOKUP(Data!$W22,Data!$G22:$J22,$G$1:$J$1,"?",0,1)&amp;XLOOKUP(Data!$X22,Data!$G22:$J22,$G$1:$J$1,"?",0,1)&amp;XLOOKUP(Data!$Y22,Data!$G22:$J22,$G$1:$J$1,"?",0,1)</f>
        <v>CDI</v>
      </c>
      <c r="BH22" s="30" t="str">
        <f>VLOOKUP(LEFT(Data!$BE22,Data!$BB22),'Key 2'!$A$1:$C$40,2,FALSE)</f>
        <v>C</v>
      </c>
      <c r="BI22" s="30" t="str">
        <f>VLOOKUP(LEFT(Data!$BF22,Data!$BC22),'Key 2'!$A$1:$C$40,2,FALSE)</f>
        <v>I</v>
      </c>
      <c r="BJ22" s="30" t="str">
        <f>VLOOKUP(LEFT(Data!$BG22,Data!$BD22),'Key 2'!$A$1:$C$40,2,FALSE)</f>
        <v>C</v>
      </c>
      <c r="BK22" s="30" t="str">
        <f>IF(AND(Data!$AV22&gt;=15,Data!$O22&gt;=20),"DG",IF(AND(Data!$AW22&gt;=15,Data!$S22&gt;=20),"MG",IF(AND(Data!$AV22&gt;=15,Data!$W22&gt;=20),"LG","0")))</f>
        <v>DG</v>
      </c>
      <c r="BL22" s="30" t="str">
        <f>IF(AND(Data!$BK22="DG",Data!$AW22&gt;=15,Data!$S22&gt;=20,Data!$BH22&lt;&gt;Data!$BI22),"MG","LG")</f>
        <v>LG</v>
      </c>
      <c r="BM22" s="30" t="str">
        <f>IF(Data!$BK22="DG",Data!$BH22,IF(Data!$BK22="MG",Data!$BI22,Data!$BJ22))</f>
        <v>C</v>
      </c>
      <c r="BN22" s="30" t="str">
        <f>IF(Data!$BL22="DG",Data!$BH22,IF(Data!$BL22="MG",Data!$BI22,Data!$BJ22))</f>
        <v>C</v>
      </c>
      <c r="BO22" s="40"/>
      <c r="BP22" s="40"/>
      <c r="BQ22" s="40"/>
      <c r="BR22" s="41"/>
      <c r="BS22" s="41"/>
      <c r="BT22" s="41" t="str">
        <f>VLOOKUP(Data!$BR22,'Key 1'!$B$1:$D$15,2,FALSE)</f>
        <v>TI</v>
      </c>
      <c r="BU22" s="41" t="str">
        <f>VLOOKUP(Data!$BS22,'Key 1'!$B$1:$D$15,2,FALSE)</f>
        <v>TI</v>
      </c>
      <c r="BV22" s="41">
        <f>VLOOKUP(Data!$BR22,'Key 1'!$B$1:$D$15,3,FALSE)</f>
        <v>0</v>
      </c>
      <c r="BW22" s="41">
        <f>VLOOKUP(Data!$BS22,'Key 1'!$B$1:$D$15,3,FALSE)</f>
        <v>0</v>
      </c>
      <c r="BX22" s="41" t="str">
        <f>IF(Data!$BK22="DG",IF(INT(Data!$BB22)-Data!$BB22&lt;0,"Low","High"),IF(Data!$BK22="MG",IF(INT(Data!$BC22)-Data!$BC22&lt;0,"Low","High"),IF(Data!$BK22="LG",IF(INT(Data!$BD22)-Data!$BD22&lt;0,"Low","High"),"High")))</f>
        <v>High</v>
      </c>
      <c r="BY22" s="41" t="str">
        <f>IF(Data!$BL22="DG",IF(INT(Data!$BB22)-Data!$BB22&lt;0,"Low","High"),IF(Data!$BL22="MG",IF(INT(Data!$BC22)-Data!$BC22&lt;0,"Low","High"),IF(Data!$BL22="LG",IF(INT(Data!$BD22)-Data!$BD22&lt;0,"Low","High"),"High")))</f>
        <v>Low</v>
      </c>
      <c r="BZ22" s="41" t="str">
        <f>IF(AND(Data!$BX22="High",Data!$BY22="High"),"High","Low")</f>
        <v>Low</v>
      </c>
      <c r="CA22" s="41" t="str">
        <f>IF(AND(Data!$BM22=Data!$BT22,Data!$BN22=Data!$BU22),"Matched",IF(Data!$BM22=Data!$BT22,"Sec Missed", IF(Data!$BN22=Data!$BU22," Pri Missed", "Both Missed")))</f>
        <v>Both Missed</v>
      </c>
      <c r="CB22" s="42">
        <v>100.0</v>
      </c>
      <c r="CC22" s="42">
        <v>100.0</v>
      </c>
      <c r="CD22" s="42">
        <v>96.8</v>
      </c>
      <c r="CE22" s="43" t="s">
        <v>3</v>
      </c>
      <c r="CF22" s="43" t="s">
        <v>101</v>
      </c>
      <c r="CG22" s="43" t="s">
        <v>17</v>
      </c>
      <c r="CH22" s="43" t="s">
        <v>3</v>
      </c>
      <c r="CI22" s="43" t="s">
        <v>97</v>
      </c>
      <c r="CJ22" s="42">
        <v>100.0</v>
      </c>
      <c r="CK22" s="43" t="s">
        <v>17</v>
      </c>
      <c r="CL22" s="43" t="s">
        <v>98</v>
      </c>
      <c r="CM22" s="42">
        <v>96.85</v>
      </c>
      <c r="CN22" s="43" t="s">
        <v>99</v>
      </c>
      <c r="CO22" s="1"/>
      <c r="CP22" s="1"/>
      <c r="CQ22" s="1"/>
      <c r="CR22" s="1"/>
      <c r="CS22" s="1"/>
      <c r="CT22" s="1"/>
      <c r="CU22" s="1"/>
    </row>
    <row r="23" ht="48.0" customHeight="1">
      <c r="A23" s="28">
        <v>2177.0</v>
      </c>
      <c r="B23" s="29">
        <v>28.0</v>
      </c>
      <c r="C23" s="30">
        <v>16.0</v>
      </c>
      <c r="D23" s="30">
        <v>23.5</v>
      </c>
      <c r="E23" s="30">
        <v>15.0</v>
      </c>
      <c r="F23" s="30">
        <v>9.0</v>
      </c>
      <c r="G23" s="30">
        <v>22.0</v>
      </c>
      <c r="H23" s="30">
        <v>7.0</v>
      </c>
      <c r="I23" s="30">
        <v>12.0</v>
      </c>
      <c r="J23" s="30">
        <v>16.0</v>
      </c>
      <c r="K23" s="30">
        <v>19.0</v>
      </c>
      <c r="L23" s="30">
        <v>16.0</v>
      </c>
      <c r="M23" s="30">
        <v>13.0</v>
      </c>
      <c r="N23" s="30">
        <v>12.0</v>
      </c>
      <c r="O23" s="31">
        <f>LARGE(Data!$K23:$N23,1)</f>
        <v>19</v>
      </c>
      <c r="P23" s="31">
        <f>LARGE(Data!$K23:$N23,2)</f>
        <v>16</v>
      </c>
      <c r="Q23" s="31">
        <f>LARGE(Data!$K23:$N23,3)</f>
        <v>13</v>
      </c>
      <c r="R23" s="31">
        <f>LARGE(Data!$K23:$N23,4)</f>
        <v>12</v>
      </c>
      <c r="S23" s="32">
        <f>LARGE(Data!$C23:$F23,1)</f>
        <v>23.5</v>
      </c>
      <c r="T23" s="32">
        <f>LARGE(Data!$C23:$F23,2)</f>
        <v>16</v>
      </c>
      <c r="U23" s="32">
        <f>LARGE(Data!$C23:$F23,3)</f>
        <v>15</v>
      </c>
      <c r="V23" s="32">
        <f>LARGE(Data!$C23:$F23,4)</f>
        <v>9</v>
      </c>
      <c r="W23" s="33">
        <f>LARGE(Data!$G23:$J23,1)</f>
        <v>22</v>
      </c>
      <c r="X23" s="33">
        <f>LARGE(Data!$G23:$J23,2)</f>
        <v>16</v>
      </c>
      <c r="Y23" s="33">
        <f>LARGE(Data!$G23:$J23,3)</f>
        <v>12</v>
      </c>
      <c r="Z23" s="33">
        <f>LARGE(Data!$G23:$J23,4)</f>
        <v>7</v>
      </c>
      <c r="AA23" s="30">
        <f>Data!$O23-Data!$P23</f>
        <v>3</v>
      </c>
      <c r="AB23" s="30">
        <f>Data!$P23-Data!$Q23</f>
        <v>3</v>
      </c>
      <c r="AC23" s="30">
        <f>Data!$Q23-Data!$R23</f>
        <v>1</v>
      </c>
      <c r="AD23" s="30">
        <f>(Data!$AA23+Data!$AB23)/SUM(Data!$AA23:$AC23)</f>
        <v>0.8571428571</v>
      </c>
      <c r="AE23" s="31">
        <f>Data!$AA23^2/SQRT(Data!$AA23^2+Data!$AB23^2+Data!$AC23^2)</f>
        <v>2.064741605</v>
      </c>
      <c r="AF23" s="31">
        <f>Data!$AB23^2/SQRT(Data!$AA23^2+Data!$AB23^2+Data!$AC23^2)</f>
        <v>2.064741605</v>
      </c>
      <c r="AG23" s="31">
        <f>Data!$AC23^2/SQRT(Data!$AA23^2+Data!$AB23^2+Data!$AC23^2)</f>
        <v>0.2294157339</v>
      </c>
      <c r="AH23" s="30">
        <f>Data!$S23-Data!$T23</f>
        <v>7.5</v>
      </c>
      <c r="AI23" s="30">
        <f>Data!$T23-Data!$U23</f>
        <v>1</v>
      </c>
      <c r="AJ23" s="30">
        <f>Data!$U23-Data!$V23</f>
        <v>6</v>
      </c>
      <c r="AK23" s="30">
        <f>(Data!$AH23+Data!$AI23)/(Data!$AH23+Data!$AI23+Data!$AJ23)</f>
        <v>0.5862068966</v>
      </c>
      <c r="AL23" s="32">
        <f>Data!$AH23^2/SQRT(Data!$AH23^2+Data!$AI23^2+Data!$AJ23^2)</f>
        <v>5.825029197</v>
      </c>
      <c r="AM23" s="32">
        <f>Data!$AI23^2/SQRT(Data!$AH23^2+Data!$AI23^2+Data!$AJ23^2)</f>
        <v>0.1035560746</v>
      </c>
      <c r="AN23" s="32">
        <f>Data!$AJ23^2/SQRT(Data!$AH23^2+Data!$AI23^2+Data!$AJ23^2)</f>
        <v>3.728018686</v>
      </c>
      <c r="AO23" s="30">
        <f>Data!$W23-Data!$X23</f>
        <v>6</v>
      </c>
      <c r="AP23" s="30">
        <f>Data!$X23-Data!$Y23</f>
        <v>4</v>
      </c>
      <c r="AQ23" s="30">
        <f>Data!$Y23-Data!$Z23</f>
        <v>5</v>
      </c>
      <c r="AR23" s="30">
        <f>(Data!$AO23+Data!$AP23)/(Data!$AO23+Data!$AP23+Data!$AQ23)</f>
        <v>0.6666666667</v>
      </c>
      <c r="AS23" s="33">
        <f>Data!$AO23^2/SQRT(Data!$AO23^2+Data!$AP23^2+Data!$AQ23^2)</f>
        <v>4.102580753</v>
      </c>
      <c r="AT23" s="33">
        <f>Data!$AP23^2/SQRT(Data!$AO23^2+Data!$AP23^2+Data!$AQ23^2)</f>
        <v>1.823369223</v>
      </c>
      <c r="AU23" s="33">
        <f>Data!$AQ23^2/SQRT(Data!$AO23^2+Data!$AP23^2+Data!$AQ23^2)</f>
        <v>2.849014411</v>
      </c>
      <c r="AV23" s="34">
        <f>_xlfn.VAR.P(Data!$K23:$N23)</f>
        <v>7.5</v>
      </c>
      <c r="AW23" s="35">
        <f>_xlfn.VAR.P(Data!$C23:$F23)</f>
        <v>26.546875</v>
      </c>
      <c r="AX23" s="36">
        <f>_xlfn.VAR.P(Data!$G23:$J23)</f>
        <v>30.1875</v>
      </c>
      <c r="AY23" s="37"/>
      <c r="AZ23" s="38"/>
      <c r="BA23" s="39"/>
      <c r="BB23" s="30" t="str">
        <f>IF(AND(Data!$AE23&gt;Data!$AF23,Data!$AE23&gt;Data!$AG23),"1",IF(AND(Data!$AF23&gt;Data!$AE23,Data!$AF23&gt;Data!$AG23),IF(Data!$AF23&lt;2.5*Data!$AE23,"1.2",IF(OR(Data!$AE23&gt;2.5,Data!$AE23+Data!$AF23+Data!$AG23&lt;9),"2.2","2")),IF(AND(Data!$AG23&gt;3.5*Data!$AE23,Data!$AG23&gt;3.5*Data!$AF23,Data!$AE23+Data!$AF23+Data!$AG23&gt;11,Data!$AE23+Data!$AF23&lt;2,Data!$Q23&gt;=18),"3",IF((Data!$AE23&gt;3*Data!$AF23),"1.3",IF(AND(Data!$AF23&gt;3*Data!$AE23,Data!$AF23&gt;2),"2.3","3.3")))))</f>
        <v>3.3</v>
      </c>
      <c r="BC23" s="30" t="str">
        <f>IF(AND(Data!$AL23&gt;Data!$AM23,Data!$AL23&gt;Data!$AN23),"1",IF(AND(Data!$AM23&gt;Data!$AL23,Data!$AM23&gt;Data!$AN23),IF(Data!$AM23&lt;2.5*Data!$AL23,"1.2",IF(OR(Data!$AL23&gt;2.5,Data!$AL23+Data!$AM23+Data!$AN23&lt;9),"2.2","2")),IF(AND(Data!$AN23&gt;3.5*Data!$AL23,Data!$AN23&gt;3.5*Data!$AM23,Data!$AL23+Data!$AM23+Data!$AN23&gt;11,Data!$AL23+Data!$AM23&lt;2,Data!$U23&gt;=18),"3",IF((Data!$AL23&gt;3*Data!$AM23),"1.3",IF(AND(Data!$AM23&gt;3*Data!$AL23,Data!$AM23&gt;2),"2.3","3.3")))))</f>
        <v>1</v>
      </c>
      <c r="BD23" s="30" t="str">
        <f>IF(AND(Data!$AS23&gt;Data!$AT23,Data!$AS23&gt;Data!$AU23),"1",IF(AND(Data!$AT23&gt;Data!$AS23,Data!$AT23&gt;Data!$AU23),IF(Data!$AT23&lt;2.5*Data!$AS23,"1.2",IF(OR(Data!$AS23&gt;2.5,Data!$AS23+Data!$AT23+Data!$AU23&lt;9),"2.2","2")),IF(AND(Data!$AU23&gt;3.5*Data!$AS23,Data!$AU23&gt;3.5*Data!$AT23,Data!$AS23+Data!$AT23+Data!$AU23&gt;11,Data!$AS23+Data!$AT23&lt;2,Data!$Y23&gt;=18),"3",IF((Data!$AS23&gt;3*Data!$AT23),"1.3",IF(AND(Data!$AT23&gt;3*Data!$AS23,Data!$AT23&gt;2),"2.3","3.3")))))</f>
        <v>1</v>
      </c>
      <c r="BE23" s="30" t="str">
        <f t="array" ref="BE23">XLOOKUP(Data!$O23,Data!$K23:$N23,$K$1:$N$1,"?",0,1)&amp;XLOOKUP(Data!$P23,Data!$K23:$N23,$K$1:$N$1,"?",0,1)&amp;XLOOKUP(Data!$Q23,Data!$K23:$N23,$K$1:$N$1,"?",0,1)</f>
        <v>DIS</v>
      </c>
      <c r="BF23" s="30" t="str">
        <f t="array" ref="BF23">XLOOKUP(Data!$S23,Data!$C23:$F23,$C$1:$F$1,"?",0,1)&amp;XLOOKUP(Data!$T23,Data!$C23:$F23,$C$1:$F$1,"?",0,1)&amp;XLOOKUP(Data!$U23,Data!$C23:$F23,$C$1:$F$1,"?",0,1)</f>
        <v>IDS</v>
      </c>
      <c r="BG23" s="30" t="str">
        <f t="array" ref="BG23">XLOOKUP(Data!$W23,Data!$G23:$J23,$G$1:$J$1,"?",0,1)&amp;XLOOKUP(Data!$X23,Data!$G23:$J23,$G$1:$J$1,"?",0,1)&amp;XLOOKUP(Data!$Y23,Data!$G23:$J23,$G$1:$J$1,"?",0,1)</f>
        <v>DCS</v>
      </c>
      <c r="BH23" s="30" t="str">
        <f>VLOOKUP(LEFT(Data!$BE23,Data!$BB23),'Key 2'!$A$1:$C$40,2,FALSE)</f>
        <v>DIS</v>
      </c>
      <c r="BI23" s="30" t="str">
        <f>VLOOKUP(LEFT(Data!$BF23,Data!$BC23),'Key 2'!$A$1:$C$40,2,FALSE)</f>
        <v>I</v>
      </c>
      <c r="BJ23" s="30" t="str">
        <f>VLOOKUP(LEFT(Data!$BG23,Data!$BD23),'Key 2'!$A$1:$C$40,2,FALSE)</f>
        <v>D</v>
      </c>
      <c r="BK23" s="30" t="str">
        <f>IF(AND(Data!$AV23&gt;=15,Data!$O23&gt;=20),"DG",IF(AND(Data!$AW23&gt;=15,Data!$S23&gt;=20),"MG",IF(AND(Data!$AV23&gt;=15,Data!$W23&gt;=20),"LG","0")))</f>
        <v>MG</v>
      </c>
      <c r="BL23" s="30" t="str">
        <f>IF(AND(Data!$BK23="DG",Data!$AW23&gt;=15,Data!$S23&gt;=20,Data!$BH23&lt;&gt;Data!$BI23),"MG","LG")</f>
        <v>LG</v>
      </c>
      <c r="BM23" s="30" t="str">
        <f>IF(Data!$BK23="DG",Data!$BH23,IF(Data!$BK23="MG",Data!$BI23,Data!$BJ23))</f>
        <v>I</v>
      </c>
      <c r="BN23" s="30" t="str">
        <f>IF(Data!$BL23="DG",Data!$BH23,IF(Data!$BL23="MG",Data!$BI23,Data!$BJ23))</f>
        <v>D</v>
      </c>
      <c r="BO23" s="40"/>
      <c r="BP23" s="40"/>
      <c r="BQ23" s="40"/>
      <c r="BR23" s="41"/>
      <c r="BS23" s="41"/>
      <c r="BT23" s="41" t="str">
        <f>VLOOKUP(Data!$BR23,'Key 1'!$B$1:$D$15,2,FALSE)</f>
        <v>TI</v>
      </c>
      <c r="BU23" s="41" t="str">
        <f>VLOOKUP(Data!$BS23,'Key 1'!$B$1:$D$15,2,FALSE)</f>
        <v>TI</v>
      </c>
      <c r="BV23" s="41">
        <f>VLOOKUP(Data!$BR23,'Key 1'!$B$1:$D$15,3,FALSE)</f>
        <v>0</v>
      </c>
      <c r="BW23" s="41">
        <f>VLOOKUP(Data!$BS23,'Key 1'!$B$1:$D$15,3,FALSE)</f>
        <v>0</v>
      </c>
      <c r="BX23" s="41" t="str">
        <f>IF(Data!$BK23="DG",IF(INT(Data!$BB23)-Data!$BB23&lt;0,"Low","High"),IF(Data!$BK23="MG",IF(INT(Data!$BC23)-Data!$BC23&lt;0,"Low","High"),IF(Data!$BK23="LG",IF(INT(Data!$BD23)-Data!$BD23&lt;0,"Low","High"),"High")))</f>
        <v>High</v>
      </c>
      <c r="BY23" s="41" t="str">
        <f>IF(Data!$BL23="DG",IF(INT(Data!$BB23)-Data!$BB23&lt;0,"Low","High"),IF(Data!$BL23="MG",IF(INT(Data!$BC23)-Data!$BC23&lt;0,"Low","High"),IF(Data!$BL23="LG",IF(INT(Data!$BD23)-Data!$BD23&lt;0,"Low","High"),"High")))</f>
        <v>High</v>
      </c>
      <c r="BZ23" s="41" t="str">
        <f>IF(AND(Data!$BX23="High",Data!$BY23="High"),"High","Low")</f>
        <v>High</v>
      </c>
      <c r="CA23" s="41" t="str">
        <f>IF(AND(Data!$BM23=Data!$BT23,Data!$BN23=Data!$BU23),"Matched",IF(Data!$BM23=Data!$BT23,"Sec Missed", IF(Data!$BN23=Data!$BU23," Pri Missed", "Both Missed")))</f>
        <v>Both Missed</v>
      </c>
      <c r="CB23" s="43" t="s">
        <v>100</v>
      </c>
      <c r="CC23" s="42">
        <v>100.0</v>
      </c>
      <c r="CD23" s="42">
        <v>100.0</v>
      </c>
      <c r="CE23" s="44"/>
      <c r="CF23" s="43" t="s">
        <v>1</v>
      </c>
      <c r="CG23" s="43" t="s">
        <v>0</v>
      </c>
      <c r="CH23" s="43" t="s">
        <v>1</v>
      </c>
      <c r="CI23" s="43" t="s">
        <v>102</v>
      </c>
      <c r="CJ23" s="42">
        <v>100.0</v>
      </c>
      <c r="CK23" s="43" t="s">
        <v>0</v>
      </c>
      <c r="CL23" s="43" t="s">
        <v>98</v>
      </c>
      <c r="CM23" s="42">
        <v>100.0</v>
      </c>
      <c r="CN23" s="43" t="s">
        <v>99</v>
      </c>
      <c r="CO23" s="1"/>
      <c r="CP23" s="1"/>
      <c r="CQ23" s="1"/>
      <c r="CR23" s="1"/>
      <c r="CS23" s="1"/>
      <c r="CT23" s="1"/>
      <c r="CU23" s="1"/>
    </row>
    <row r="24" ht="48.0" customHeight="1">
      <c r="A24" s="28">
        <v>2178.0</v>
      </c>
      <c r="B24" s="29">
        <v>28.0</v>
      </c>
      <c r="C24" s="30">
        <v>12.0</v>
      </c>
      <c r="D24" s="30">
        <v>22.0</v>
      </c>
      <c r="E24" s="30">
        <v>4.0</v>
      </c>
      <c r="F24" s="30">
        <v>24.0</v>
      </c>
      <c r="G24" s="30">
        <v>21.0</v>
      </c>
      <c r="H24" s="30">
        <v>12.0</v>
      </c>
      <c r="I24" s="30">
        <v>4.0</v>
      </c>
      <c r="J24" s="30">
        <v>22.0</v>
      </c>
      <c r="K24" s="30">
        <v>16.0</v>
      </c>
      <c r="L24" s="30">
        <v>17.5</v>
      </c>
      <c r="M24" s="30">
        <v>3.5</v>
      </c>
      <c r="N24" s="30">
        <v>24.0</v>
      </c>
      <c r="O24" s="31">
        <f>LARGE(Data!$K24:$N24,1)</f>
        <v>24</v>
      </c>
      <c r="P24" s="31">
        <f>LARGE(Data!$K24:$N24,2)</f>
        <v>17.5</v>
      </c>
      <c r="Q24" s="31">
        <f>LARGE(Data!$K24:$N24,3)</f>
        <v>16</v>
      </c>
      <c r="R24" s="31">
        <f>LARGE(Data!$K24:$N24,4)</f>
        <v>3.5</v>
      </c>
      <c r="S24" s="32">
        <f>LARGE(Data!$C24:$F24,1)</f>
        <v>24</v>
      </c>
      <c r="T24" s="32">
        <f>LARGE(Data!$C24:$F24,2)</f>
        <v>22</v>
      </c>
      <c r="U24" s="32">
        <f>LARGE(Data!$C24:$F24,3)</f>
        <v>12</v>
      </c>
      <c r="V24" s="32">
        <f>LARGE(Data!$C24:$F24,4)</f>
        <v>4</v>
      </c>
      <c r="W24" s="33">
        <f>LARGE(Data!$G24:$J24,1)</f>
        <v>22</v>
      </c>
      <c r="X24" s="33">
        <f>LARGE(Data!$G24:$J24,2)</f>
        <v>21</v>
      </c>
      <c r="Y24" s="33">
        <f>LARGE(Data!$G24:$J24,3)</f>
        <v>12</v>
      </c>
      <c r="Z24" s="33">
        <f>LARGE(Data!$G24:$J24,4)</f>
        <v>4</v>
      </c>
      <c r="AA24" s="30">
        <f>Data!$O24-Data!$P24</f>
        <v>6.5</v>
      </c>
      <c r="AB24" s="30">
        <f>Data!$P24-Data!$Q24</f>
        <v>1.5</v>
      </c>
      <c r="AC24" s="30">
        <f>Data!$Q24-Data!$R24</f>
        <v>12.5</v>
      </c>
      <c r="AD24" s="30">
        <f>(Data!$AA24+Data!$AB24)/SUM(Data!$AA24:$AC24)</f>
        <v>0.3902439024</v>
      </c>
      <c r="AE24" s="31">
        <f>Data!$AA24^2/SQRT(Data!$AA24^2+Data!$AB24^2+Data!$AC24^2)</f>
        <v>2.981940244</v>
      </c>
      <c r="AF24" s="31">
        <f>Data!$AB24^2/SQRT(Data!$AA24^2+Data!$AB24^2+Data!$AC24^2)</f>
        <v>0.1588015515</v>
      </c>
      <c r="AG24" s="31">
        <f>Data!$AC24^2/SQRT(Data!$AA24^2+Data!$AB24^2+Data!$AC24^2)</f>
        <v>11.02788552</v>
      </c>
      <c r="AH24" s="30">
        <f>Data!$S24-Data!$T24</f>
        <v>2</v>
      </c>
      <c r="AI24" s="30">
        <f>Data!$T24-Data!$U24</f>
        <v>10</v>
      </c>
      <c r="AJ24" s="30">
        <f>Data!$U24-Data!$V24</f>
        <v>8</v>
      </c>
      <c r="AK24" s="30">
        <f>(Data!$AH24+Data!$AI24)/(Data!$AH24+Data!$AI24+Data!$AJ24)</f>
        <v>0.6</v>
      </c>
      <c r="AL24" s="32">
        <f>Data!$AH24^2/SQRT(Data!$AH24^2+Data!$AI24^2+Data!$AJ24^2)</f>
        <v>0.3086066999</v>
      </c>
      <c r="AM24" s="32">
        <f>Data!$AI24^2/SQRT(Data!$AH24^2+Data!$AI24^2+Data!$AJ24^2)</f>
        <v>7.715167498</v>
      </c>
      <c r="AN24" s="32">
        <f>Data!$AJ24^2/SQRT(Data!$AH24^2+Data!$AI24^2+Data!$AJ24^2)</f>
        <v>4.937707199</v>
      </c>
      <c r="AO24" s="30">
        <f>Data!$W24-Data!$X24</f>
        <v>1</v>
      </c>
      <c r="AP24" s="30">
        <f>Data!$X24-Data!$Y24</f>
        <v>9</v>
      </c>
      <c r="AQ24" s="30">
        <f>Data!$Y24-Data!$Z24</f>
        <v>8</v>
      </c>
      <c r="AR24" s="30">
        <f>(Data!$AO24+Data!$AP24)/(Data!$AO24+Data!$AP24+Data!$AQ24)</f>
        <v>0.5555555556</v>
      </c>
      <c r="AS24" s="33">
        <f>Data!$AO24^2/SQRT(Data!$AO24^2+Data!$AP24^2+Data!$AQ24^2)</f>
        <v>0.08276058886</v>
      </c>
      <c r="AT24" s="33">
        <f>Data!$AP24^2/SQRT(Data!$AO24^2+Data!$AP24^2+Data!$AQ24^2)</f>
        <v>6.703607698</v>
      </c>
      <c r="AU24" s="33">
        <f>Data!$AQ24^2/SQRT(Data!$AO24^2+Data!$AP24^2+Data!$AQ24^2)</f>
        <v>5.296677687</v>
      </c>
      <c r="AV24" s="34">
        <f>_xlfn.VAR.P(Data!$K24:$N24)</f>
        <v>55.0625</v>
      </c>
      <c r="AW24" s="35">
        <f>_xlfn.VAR.P(Data!$C24:$F24)</f>
        <v>64.75</v>
      </c>
      <c r="AX24" s="36">
        <f>_xlfn.VAR.P(Data!$G24:$J24)</f>
        <v>53.6875</v>
      </c>
      <c r="AY24" s="37"/>
      <c r="AZ24" s="38"/>
      <c r="BA24" s="39"/>
      <c r="BB24" s="30" t="str">
        <f>IF(AND(Data!$AE24&gt;Data!$AF24,Data!$AE24&gt;Data!$AG24),"1",IF(AND(Data!$AF24&gt;Data!$AE24,Data!$AF24&gt;Data!$AG24),IF(Data!$AF24&lt;2.5*Data!$AE24,"1.2",IF(OR(Data!$AE24&gt;2.5,Data!$AE24+Data!$AF24+Data!$AG24&lt;9),"2.2","2")),IF(AND(Data!$AG24&gt;3.5*Data!$AE24,Data!$AG24&gt;3.5*Data!$AF24,Data!$AE24+Data!$AF24+Data!$AG24&gt;11,Data!$AE24+Data!$AF24&lt;2,Data!$Q24&gt;=18),"3",IF((Data!$AE24&gt;3*Data!$AF24),"1.3",IF(AND(Data!$AF24&gt;3*Data!$AE24,Data!$AF24&gt;2),"2.3","3.3")))))</f>
        <v>1.3</v>
      </c>
      <c r="BC24" s="30" t="str">
        <f>IF(AND(Data!$AL24&gt;Data!$AM24,Data!$AL24&gt;Data!$AN24),"1",IF(AND(Data!$AM24&gt;Data!$AL24,Data!$AM24&gt;Data!$AN24),IF(Data!$AM24&lt;2.5*Data!$AL24,"1.2",IF(OR(Data!$AL24&gt;2.5,Data!$AL24+Data!$AM24+Data!$AN24&lt;9),"2.2","2")),IF(AND(Data!$AN24&gt;3.5*Data!$AL24,Data!$AN24&gt;3.5*Data!$AM24,Data!$AL24+Data!$AM24+Data!$AN24&gt;11,Data!$AL24+Data!$AM24&lt;2,Data!$U24&gt;=18),"3",IF((Data!$AL24&gt;3*Data!$AM24),"1.3",IF(AND(Data!$AM24&gt;3*Data!$AL24,Data!$AM24&gt;2),"2.3","3.3")))))</f>
        <v>2</v>
      </c>
      <c r="BD24" s="30" t="str">
        <f>IF(AND(Data!$AS24&gt;Data!$AT24,Data!$AS24&gt;Data!$AU24),"1",IF(AND(Data!$AT24&gt;Data!$AS24,Data!$AT24&gt;Data!$AU24),IF(Data!$AT24&lt;2.5*Data!$AS24,"1.2",IF(OR(Data!$AS24&gt;2.5,Data!$AS24+Data!$AT24+Data!$AU24&lt;9),"2.2","2")),IF(AND(Data!$AU24&gt;3.5*Data!$AS24,Data!$AU24&gt;3.5*Data!$AT24,Data!$AS24+Data!$AT24+Data!$AU24&gt;11,Data!$AS24+Data!$AT24&lt;2,Data!$Y24&gt;=18),"3",IF((Data!$AS24&gt;3*Data!$AT24),"1.3",IF(AND(Data!$AT24&gt;3*Data!$AS24,Data!$AT24&gt;2),"2.3","3.3")))))</f>
        <v>2</v>
      </c>
      <c r="BE24" s="30" t="str">
        <f t="array" ref="BE24">XLOOKUP(Data!$O24,Data!$K24:$N24,$K$1:$N$1,"?",0,1)&amp;XLOOKUP(Data!$P24,Data!$K24:$N24,$K$1:$N$1,"?",0,1)&amp;XLOOKUP(Data!$Q24,Data!$K24:$N24,$K$1:$N$1,"?",0,1)</f>
        <v>CID</v>
      </c>
      <c r="BF24" s="30" t="str">
        <f t="array" ref="BF24">XLOOKUP(Data!$S24,Data!$C24:$F24,$C$1:$F$1,"?",0,1)&amp;XLOOKUP(Data!$T24,Data!$C24:$F24,$C$1:$F$1,"?",0,1)&amp;XLOOKUP(Data!$U24,Data!$C24:$F24,$C$1:$F$1,"?",0,1)</f>
        <v>CID</v>
      </c>
      <c r="BG24" s="30" t="str">
        <f t="array" ref="BG24">XLOOKUP(Data!$W24,Data!$G24:$J24,$G$1:$J$1,"?",0,1)&amp;XLOOKUP(Data!$X24,Data!$G24:$J24,$G$1:$J$1,"?",0,1)&amp;XLOOKUP(Data!$Y24,Data!$G24:$J24,$G$1:$J$1,"?",0,1)</f>
        <v>CDI</v>
      </c>
      <c r="BH24" s="30" t="str">
        <f>VLOOKUP(LEFT(Data!$BE24,Data!$BB24),'Key 2'!$A$1:$C$40,2,FALSE)</f>
        <v>C</v>
      </c>
      <c r="BI24" s="30" t="str">
        <f>VLOOKUP(LEFT(Data!$BF24,Data!$BC24),'Key 2'!$A$1:$C$40,2,FALSE)</f>
        <v>IC</v>
      </c>
      <c r="BJ24" s="30" t="str">
        <f>VLOOKUP(LEFT(Data!$BG24,Data!$BD24),'Key 2'!$A$1:$C$40,2,FALSE)</f>
        <v>DC</v>
      </c>
      <c r="BK24" s="30" t="str">
        <f>IF(AND(Data!$AV24&gt;=15,Data!$O24&gt;=20),"DG",IF(AND(Data!$AW24&gt;=15,Data!$S24&gt;=20),"MG",IF(AND(Data!$AV24&gt;=15,Data!$W24&gt;=20),"LG","0")))</f>
        <v>DG</v>
      </c>
      <c r="BL24" s="30" t="str">
        <f>IF(AND(Data!$BK24="DG",Data!$AW24&gt;=15,Data!$S24&gt;=20,Data!$BH24&lt;&gt;Data!$BI24),"MG","LG")</f>
        <v>MG</v>
      </c>
      <c r="BM24" s="30" t="str">
        <f>IF(Data!$BK24="DG",Data!$BH24,IF(Data!$BK24="MG",Data!$BI24,Data!$BJ24))</f>
        <v>C</v>
      </c>
      <c r="BN24" s="30" t="str">
        <f>IF(Data!$BL24="DG",Data!$BH24,IF(Data!$BL24="MG",Data!$BI24,Data!$BJ24))</f>
        <v>IC</v>
      </c>
      <c r="BO24" s="40"/>
      <c r="BP24" s="40"/>
      <c r="BQ24" s="40"/>
      <c r="BR24" s="41"/>
      <c r="BS24" s="41"/>
      <c r="BT24" s="41" t="str">
        <f>VLOOKUP(Data!$BR24,'Key 1'!$B$1:$D$15,2,FALSE)</f>
        <v>TI</v>
      </c>
      <c r="BU24" s="41" t="str">
        <f>VLOOKUP(Data!$BS24,'Key 1'!$B$1:$D$15,2,FALSE)</f>
        <v>TI</v>
      </c>
      <c r="BV24" s="41">
        <f>VLOOKUP(Data!$BR24,'Key 1'!$B$1:$D$15,3,FALSE)</f>
        <v>0</v>
      </c>
      <c r="BW24" s="41">
        <f>VLOOKUP(Data!$BS24,'Key 1'!$B$1:$D$15,3,FALSE)</f>
        <v>0</v>
      </c>
      <c r="BX24" s="41" t="str">
        <f>IF(Data!$BK24="DG",IF(INT(Data!$BB24)-Data!$BB24&lt;0,"Low","High"),IF(Data!$BK24="MG",IF(INT(Data!$BC24)-Data!$BC24&lt;0,"Low","High"),IF(Data!$BK24="LG",IF(INT(Data!$BD24)-Data!$BD24&lt;0,"Low","High"),"High")))</f>
        <v>Low</v>
      </c>
      <c r="BY24" s="41" t="str">
        <f>IF(Data!$BL24="DG",IF(INT(Data!$BB24)-Data!$BB24&lt;0,"Low","High"),IF(Data!$BL24="MG",IF(INT(Data!$BC24)-Data!$BC24&lt;0,"Low","High"),IF(Data!$BL24="LG",IF(INT(Data!$BD24)-Data!$BD24&lt;0,"Low","High"),"High")))</f>
        <v>High</v>
      </c>
      <c r="BZ24" s="41" t="str">
        <f>IF(AND(Data!$BX24="High",Data!$BY24="High"),"High","Low")</f>
        <v>Low</v>
      </c>
      <c r="CA24" s="41" t="str">
        <f>IF(AND(Data!$BM24=Data!$BT24,Data!$BN24=Data!$BU24),"Matched",IF(Data!$BM24=Data!$BT24,"Sec Missed", IF(Data!$BN24=Data!$BU24," Pri Missed", "Both Missed")))</f>
        <v>Both Missed</v>
      </c>
      <c r="CB24" s="42">
        <v>100.0</v>
      </c>
      <c r="CC24" s="42">
        <v>100.0</v>
      </c>
      <c r="CD24" s="42">
        <v>100.0</v>
      </c>
      <c r="CE24" s="43" t="s">
        <v>3</v>
      </c>
      <c r="CF24" s="43" t="s">
        <v>96</v>
      </c>
      <c r="CG24" s="43" t="s">
        <v>17</v>
      </c>
      <c r="CH24" s="43" t="s">
        <v>3</v>
      </c>
      <c r="CI24" s="43" t="s">
        <v>97</v>
      </c>
      <c r="CJ24" s="42">
        <v>100.0</v>
      </c>
      <c r="CK24" s="43" t="s">
        <v>96</v>
      </c>
      <c r="CL24" s="43" t="s">
        <v>102</v>
      </c>
      <c r="CM24" s="42">
        <v>100.0</v>
      </c>
      <c r="CN24" s="43" t="s">
        <v>103</v>
      </c>
      <c r="CO24" s="1"/>
      <c r="CP24" s="1"/>
      <c r="CQ24" s="1"/>
      <c r="CR24" s="1"/>
      <c r="CS24" s="1"/>
      <c r="CT24" s="1"/>
      <c r="CU24" s="1"/>
    </row>
    <row r="25" ht="48.0" customHeight="1">
      <c r="A25" s="28">
        <v>2179.0</v>
      </c>
      <c r="B25" s="29">
        <v>28.0</v>
      </c>
      <c r="C25" s="30">
        <v>16.0</v>
      </c>
      <c r="D25" s="30">
        <v>23.5</v>
      </c>
      <c r="E25" s="30">
        <v>11.0</v>
      </c>
      <c r="F25" s="30">
        <v>13.0</v>
      </c>
      <c r="G25" s="30">
        <v>14.0</v>
      </c>
      <c r="H25" s="30">
        <v>23.5</v>
      </c>
      <c r="I25" s="30">
        <v>18.0</v>
      </c>
      <c r="J25" s="30">
        <v>8.0</v>
      </c>
      <c r="K25" s="30">
        <v>15.0</v>
      </c>
      <c r="L25" s="30">
        <v>23.5</v>
      </c>
      <c r="M25" s="30">
        <v>13.0</v>
      </c>
      <c r="N25" s="30">
        <v>9.5</v>
      </c>
      <c r="O25" s="31">
        <f>LARGE(Data!$K25:$N25,1)</f>
        <v>23.5</v>
      </c>
      <c r="P25" s="31">
        <f>LARGE(Data!$K25:$N25,2)</f>
        <v>15</v>
      </c>
      <c r="Q25" s="31">
        <f>LARGE(Data!$K25:$N25,3)</f>
        <v>13</v>
      </c>
      <c r="R25" s="31">
        <f>LARGE(Data!$K25:$N25,4)</f>
        <v>9.5</v>
      </c>
      <c r="S25" s="32">
        <f>LARGE(Data!$C25:$F25,1)</f>
        <v>23.5</v>
      </c>
      <c r="T25" s="32">
        <f>LARGE(Data!$C25:$F25,2)</f>
        <v>16</v>
      </c>
      <c r="U25" s="32">
        <f>LARGE(Data!$C25:$F25,3)</f>
        <v>13</v>
      </c>
      <c r="V25" s="32">
        <f>LARGE(Data!$C25:$F25,4)</f>
        <v>11</v>
      </c>
      <c r="W25" s="33">
        <f>LARGE(Data!$G25:$J25,1)</f>
        <v>23.5</v>
      </c>
      <c r="X25" s="33">
        <f>LARGE(Data!$G25:$J25,2)</f>
        <v>18</v>
      </c>
      <c r="Y25" s="33">
        <f>LARGE(Data!$G25:$J25,3)</f>
        <v>14</v>
      </c>
      <c r="Z25" s="33">
        <f>LARGE(Data!$G25:$J25,4)</f>
        <v>8</v>
      </c>
      <c r="AA25" s="30">
        <f>Data!$O25-Data!$P25</f>
        <v>8.5</v>
      </c>
      <c r="AB25" s="30">
        <f>Data!$P25-Data!$Q25</f>
        <v>2</v>
      </c>
      <c r="AC25" s="30">
        <f>Data!$Q25-Data!$R25</f>
        <v>3.5</v>
      </c>
      <c r="AD25" s="30">
        <f>(Data!$AA25+Data!$AB25)/SUM(Data!$AA25:$AC25)</f>
        <v>0.75</v>
      </c>
      <c r="AE25" s="31">
        <f>Data!$AA25^2/SQRT(Data!$AA25^2+Data!$AB25^2+Data!$AC25^2)</f>
        <v>7.68008835</v>
      </c>
      <c r="AF25" s="31">
        <f>Data!$AB25^2/SQRT(Data!$AA25^2+Data!$AB25^2+Data!$AC25^2)</f>
        <v>0.4251952028</v>
      </c>
      <c r="AG25" s="31">
        <f>Data!$AC25^2/SQRT(Data!$AA25^2+Data!$AB25^2+Data!$AC25^2)</f>
        <v>1.302160308</v>
      </c>
      <c r="AH25" s="30">
        <f>Data!$S25-Data!$T25</f>
        <v>7.5</v>
      </c>
      <c r="AI25" s="30">
        <f>Data!$T25-Data!$U25</f>
        <v>3</v>
      </c>
      <c r="AJ25" s="30">
        <f>Data!$U25-Data!$V25</f>
        <v>2</v>
      </c>
      <c r="AK25" s="30">
        <f>(Data!$AH25+Data!$AI25)/(Data!$AH25+Data!$AI25+Data!$AJ25)</f>
        <v>0.84</v>
      </c>
      <c r="AL25" s="32">
        <f>Data!$AH25^2/SQRT(Data!$AH25^2+Data!$AI25^2+Data!$AJ25^2)</f>
        <v>6.759469891</v>
      </c>
      <c r="AM25" s="32">
        <f>Data!$AI25^2/SQRT(Data!$AH25^2+Data!$AI25^2+Data!$AJ25^2)</f>
        <v>1.081515183</v>
      </c>
      <c r="AN25" s="32">
        <f>Data!$AJ25^2/SQRT(Data!$AH25^2+Data!$AI25^2+Data!$AJ25^2)</f>
        <v>0.4806734145</v>
      </c>
      <c r="AO25" s="30">
        <f>Data!$W25-Data!$X25</f>
        <v>5.5</v>
      </c>
      <c r="AP25" s="30">
        <f>Data!$X25-Data!$Y25</f>
        <v>4</v>
      </c>
      <c r="AQ25" s="30">
        <f>Data!$Y25-Data!$Z25</f>
        <v>6</v>
      </c>
      <c r="AR25" s="30">
        <f>(Data!$AO25+Data!$AP25)/(Data!$AO25+Data!$AP25+Data!$AQ25)</f>
        <v>0.6129032258</v>
      </c>
      <c r="AS25" s="33">
        <f>Data!$AO25^2/SQRT(Data!$AO25^2+Data!$AP25^2+Data!$AQ25^2)</f>
        <v>3.335472971</v>
      </c>
      <c r="AT25" s="33">
        <f>Data!$AP25^2/SQRT(Data!$AO25^2+Data!$AP25^2+Data!$AQ25^2)</f>
        <v>1.764217109</v>
      </c>
      <c r="AU25" s="33">
        <f>Data!$AQ25^2/SQRT(Data!$AO25^2+Data!$AP25^2+Data!$AQ25^2)</f>
        <v>3.969488494</v>
      </c>
      <c r="AV25" s="34">
        <f>_xlfn.VAR.P(Data!$K25:$N25)</f>
        <v>26.5625</v>
      </c>
      <c r="AW25" s="35">
        <f>_xlfn.VAR.P(Data!$C25:$F25)</f>
        <v>22.546875</v>
      </c>
      <c r="AX25" s="36">
        <f>_xlfn.VAR.P(Data!$G25:$J25)</f>
        <v>32.046875</v>
      </c>
      <c r="AY25" s="37"/>
      <c r="AZ25" s="38"/>
      <c r="BA25" s="39"/>
      <c r="BB25" s="30" t="str">
        <f>IF(AND(Data!$AE25&gt;Data!$AF25,Data!$AE25&gt;Data!$AG25),"1",IF(AND(Data!$AF25&gt;Data!$AE25,Data!$AF25&gt;Data!$AG25),IF(Data!$AF25&lt;2.5*Data!$AE25,"1.2",IF(OR(Data!$AE25&gt;2.5,Data!$AE25+Data!$AF25+Data!$AG25&lt;9),"2.2","2")),IF(AND(Data!$AG25&gt;3.5*Data!$AE25,Data!$AG25&gt;3.5*Data!$AF25,Data!$AE25+Data!$AF25+Data!$AG25&gt;11,Data!$AE25+Data!$AF25&lt;2,Data!$Q25&gt;=18),"3",IF((Data!$AE25&gt;3*Data!$AF25),"1.3",IF(AND(Data!$AF25&gt;3*Data!$AE25,Data!$AF25&gt;2),"2.3","3.3")))))</f>
        <v>1</v>
      </c>
      <c r="BC25" s="30" t="str">
        <f>IF(AND(Data!$AL25&gt;Data!$AM25,Data!$AL25&gt;Data!$AN25),"1",IF(AND(Data!$AM25&gt;Data!$AL25,Data!$AM25&gt;Data!$AN25),IF(Data!$AM25&lt;2.5*Data!$AL25,"1.2",IF(OR(Data!$AL25&gt;2.5,Data!$AL25+Data!$AM25+Data!$AN25&lt;9),"2.2","2")),IF(AND(Data!$AN25&gt;3.5*Data!$AL25,Data!$AN25&gt;3.5*Data!$AM25,Data!$AL25+Data!$AM25+Data!$AN25&gt;11,Data!$AL25+Data!$AM25&lt;2,Data!$U25&gt;=18),"3",IF((Data!$AL25&gt;3*Data!$AM25),"1.3",IF(AND(Data!$AM25&gt;3*Data!$AL25,Data!$AM25&gt;2),"2.3","3.3")))))</f>
        <v>1</v>
      </c>
      <c r="BD25" s="30" t="str">
        <f>IF(AND(Data!$AS25&gt;Data!$AT25,Data!$AS25&gt;Data!$AU25),"1",IF(AND(Data!$AT25&gt;Data!$AS25,Data!$AT25&gt;Data!$AU25),IF(Data!$AT25&lt;2.5*Data!$AS25,"1.2",IF(OR(Data!$AS25&gt;2.5,Data!$AS25+Data!$AT25+Data!$AU25&lt;9),"2.2","2")),IF(AND(Data!$AU25&gt;3.5*Data!$AS25,Data!$AU25&gt;3.5*Data!$AT25,Data!$AS25+Data!$AT25+Data!$AU25&gt;11,Data!$AS25+Data!$AT25&lt;2,Data!$Y25&gt;=18),"3",IF((Data!$AS25&gt;3*Data!$AT25),"1.3",IF(AND(Data!$AT25&gt;3*Data!$AS25,Data!$AT25&gt;2),"2.3","3.3")))))</f>
        <v>3.3</v>
      </c>
      <c r="BE25" s="30" t="str">
        <f t="array" ref="BE25">XLOOKUP(Data!$O25,Data!$K25:$N25,$K$1:$N$1,"?",0,1)&amp;XLOOKUP(Data!$P25,Data!$K25:$N25,$K$1:$N$1,"?",0,1)&amp;XLOOKUP(Data!$Q25,Data!$K25:$N25,$K$1:$N$1,"?",0,1)</f>
        <v>IDS</v>
      </c>
      <c r="BF25" s="30" t="str">
        <f t="array" ref="BF25">XLOOKUP(Data!$S25,Data!$C25:$F25,$C$1:$F$1,"?",0,1)&amp;XLOOKUP(Data!$T25,Data!$C25:$F25,$C$1:$F$1,"?",0,1)&amp;XLOOKUP(Data!$U25,Data!$C25:$F25,$C$1:$F$1,"?",0,1)</f>
        <v>IDC</v>
      </c>
      <c r="BG25" s="30" t="str">
        <f t="array" ref="BG25">XLOOKUP(Data!$W25,Data!$G25:$J25,$G$1:$J$1,"?",0,1)&amp;XLOOKUP(Data!$X25,Data!$G25:$J25,$G$1:$J$1,"?",0,1)&amp;XLOOKUP(Data!$Y25,Data!$G25:$J25,$G$1:$J$1,"?",0,1)</f>
        <v>ISD</v>
      </c>
      <c r="BH25" s="30" t="str">
        <f>VLOOKUP(LEFT(Data!$BE25,Data!$BB25),'Key 2'!$A$1:$C$40,2,FALSE)</f>
        <v>I</v>
      </c>
      <c r="BI25" s="30" t="str">
        <f>VLOOKUP(LEFT(Data!$BF25,Data!$BC25),'Key 2'!$A$1:$C$40,2,FALSE)</f>
        <v>I</v>
      </c>
      <c r="BJ25" s="30" t="str">
        <f>VLOOKUP(LEFT(Data!$BG25,Data!$BD25),'Key 2'!$A$1:$C$40,2,FALSE)</f>
        <v>DIS</v>
      </c>
      <c r="BK25" s="30" t="str">
        <f>IF(AND(Data!$AV25&gt;=15,Data!$O25&gt;=20),"DG",IF(AND(Data!$AW25&gt;=15,Data!$S25&gt;=20),"MG",IF(AND(Data!$AV25&gt;=15,Data!$W25&gt;=20),"LG","0")))</f>
        <v>DG</v>
      </c>
      <c r="BL25" s="30" t="str">
        <f>IF(AND(Data!$BK25="DG",Data!$AW25&gt;=15,Data!$S25&gt;=20,Data!$BH25&lt;&gt;Data!$BI25),"MG","LG")</f>
        <v>LG</v>
      </c>
      <c r="BM25" s="30" t="str">
        <f>IF(Data!$BK25="DG",Data!$BH25,IF(Data!$BK25="MG",Data!$BI25,Data!$BJ25))</f>
        <v>I</v>
      </c>
      <c r="BN25" s="30" t="str">
        <f>IF(Data!$BL25="DG",Data!$BH25,IF(Data!$BL25="MG",Data!$BI25,Data!$BJ25))</f>
        <v>DIS</v>
      </c>
      <c r="BO25" s="40"/>
      <c r="BP25" s="40"/>
      <c r="BQ25" s="40"/>
      <c r="BR25" s="41"/>
      <c r="BS25" s="41"/>
      <c r="BT25" s="41" t="str">
        <f>VLOOKUP(Data!$BR25,'Key 1'!$B$1:$D$15,2,FALSE)</f>
        <v>TI</v>
      </c>
      <c r="BU25" s="41" t="str">
        <f>VLOOKUP(Data!$BS25,'Key 1'!$B$1:$D$15,2,FALSE)</f>
        <v>TI</v>
      </c>
      <c r="BV25" s="41">
        <f>VLOOKUP(Data!$BR25,'Key 1'!$B$1:$D$15,3,FALSE)</f>
        <v>0</v>
      </c>
      <c r="BW25" s="41">
        <f>VLOOKUP(Data!$BS25,'Key 1'!$B$1:$D$15,3,FALSE)</f>
        <v>0</v>
      </c>
      <c r="BX25" s="41" t="str">
        <f>IF(Data!$BK25="DG",IF(INT(Data!$BB25)-Data!$BB25&lt;0,"Low","High"),IF(Data!$BK25="MG",IF(INT(Data!$BC25)-Data!$BC25&lt;0,"Low","High"),IF(Data!$BK25="LG",IF(INT(Data!$BD25)-Data!$BD25&lt;0,"Low","High"),"High")))</f>
        <v>High</v>
      </c>
      <c r="BY25" s="41" t="str">
        <f>IF(Data!$BL25="DG",IF(INT(Data!$BB25)-Data!$BB25&lt;0,"Low","High"),IF(Data!$BL25="MG",IF(INT(Data!$BC25)-Data!$BC25&lt;0,"Low","High"),IF(Data!$BL25="LG",IF(INT(Data!$BD25)-Data!$BD25&lt;0,"Low","High"),"High")))</f>
        <v>Low</v>
      </c>
      <c r="BZ25" s="41" t="str">
        <f>IF(AND(Data!$BX25="High",Data!$BY25="High"),"High","Low")</f>
        <v>Low</v>
      </c>
      <c r="CA25" s="41" t="str">
        <f>IF(AND(Data!$BM25=Data!$BT25,Data!$BN25=Data!$BU25),"Matched",IF(Data!$BM25=Data!$BT25,"Sec Missed", IF(Data!$BN25=Data!$BU25," Pri Missed", "Both Missed")))</f>
        <v>Both Missed</v>
      </c>
      <c r="CB25" s="42">
        <v>100.0</v>
      </c>
      <c r="CC25" s="42">
        <v>100.0</v>
      </c>
      <c r="CD25" s="42">
        <v>100.0</v>
      </c>
      <c r="CE25" s="43" t="s">
        <v>1</v>
      </c>
      <c r="CF25" s="43" t="s">
        <v>1</v>
      </c>
      <c r="CG25" s="43" t="s">
        <v>1</v>
      </c>
      <c r="CH25" s="43" t="s">
        <v>1</v>
      </c>
      <c r="CI25" s="43" t="s">
        <v>97</v>
      </c>
      <c r="CJ25" s="42">
        <v>100.0</v>
      </c>
      <c r="CK25" s="43" t="s">
        <v>1</v>
      </c>
      <c r="CL25" s="43" t="s">
        <v>98</v>
      </c>
      <c r="CM25" s="42">
        <v>100.0</v>
      </c>
      <c r="CN25" s="43" t="s">
        <v>103</v>
      </c>
      <c r="CO25" s="1"/>
      <c r="CP25" s="1"/>
      <c r="CQ25" s="1"/>
      <c r="CR25" s="1"/>
      <c r="CS25" s="1"/>
      <c r="CT25" s="1"/>
      <c r="CU25" s="1"/>
    </row>
    <row r="26" ht="48.0" customHeight="1">
      <c r="A26" s="28">
        <v>2180.0</v>
      </c>
      <c r="B26" s="29">
        <v>28.0</v>
      </c>
      <c r="C26" s="30">
        <v>19.0</v>
      </c>
      <c r="D26" s="30">
        <v>20.0</v>
      </c>
      <c r="E26" s="30">
        <v>7.0</v>
      </c>
      <c r="F26" s="30">
        <v>21.0</v>
      </c>
      <c r="G26" s="30">
        <v>21.0</v>
      </c>
      <c r="H26" s="30">
        <v>23.5</v>
      </c>
      <c r="I26" s="30">
        <v>4.0</v>
      </c>
      <c r="J26" s="30">
        <v>16.0</v>
      </c>
      <c r="K26" s="30">
        <v>19.0</v>
      </c>
      <c r="L26" s="30">
        <v>20.0</v>
      </c>
      <c r="M26" s="30">
        <v>4.0</v>
      </c>
      <c r="N26" s="30">
        <v>19.0</v>
      </c>
      <c r="O26" s="31">
        <f>LARGE(Data!$K26:$N26,1)</f>
        <v>20</v>
      </c>
      <c r="P26" s="31">
        <f>LARGE(Data!$K26:$N26,2)</f>
        <v>19</v>
      </c>
      <c r="Q26" s="31">
        <f>LARGE(Data!$K26:$N26,3)</f>
        <v>19</v>
      </c>
      <c r="R26" s="31">
        <f>LARGE(Data!$K26:$N26,4)</f>
        <v>4</v>
      </c>
      <c r="S26" s="32">
        <f>LARGE(Data!$C26:$F26,1)</f>
        <v>21</v>
      </c>
      <c r="T26" s="32">
        <f>LARGE(Data!$C26:$F26,2)</f>
        <v>20</v>
      </c>
      <c r="U26" s="32">
        <f>LARGE(Data!$C26:$F26,3)</f>
        <v>19</v>
      </c>
      <c r="V26" s="32">
        <f>LARGE(Data!$C26:$F26,4)</f>
        <v>7</v>
      </c>
      <c r="W26" s="33">
        <f>LARGE(Data!$G26:$J26,1)</f>
        <v>23.5</v>
      </c>
      <c r="X26" s="33">
        <f>LARGE(Data!$G26:$J26,2)</f>
        <v>21</v>
      </c>
      <c r="Y26" s="33">
        <f>LARGE(Data!$G26:$J26,3)</f>
        <v>16</v>
      </c>
      <c r="Z26" s="33">
        <f>LARGE(Data!$G26:$J26,4)</f>
        <v>4</v>
      </c>
      <c r="AA26" s="30">
        <f>Data!$O26-Data!$P26</f>
        <v>1</v>
      </c>
      <c r="AB26" s="30">
        <f>Data!$P26-Data!$Q26</f>
        <v>0</v>
      </c>
      <c r="AC26" s="30">
        <f>Data!$Q26-Data!$R26</f>
        <v>15</v>
      </c>
      <c r="AD26" s="30">
        <f>(Data!$AA26+Data!$AB26)/SUM(Data!$AA26:$AC26)</f>
        <v>0.0625</v>
      </c>
      <c r="AE26" s="31">
        <f>Data!$AA26^2/SQRT(Data!$AA26^2+Data!$AB26^2+Data!$AC26^2)</f>
        <v>0.06651901052</v>
      </c>
      <c r="AF26" s="31">
        <f>Data!$AB26^2/SQRT(Data!$AA26^2+Data!$AB26^2+Data!$AC26^2)</f>
        <v>0</v>
      </c>
      <c r="AG26" s="31">
        <f>Data!$AC26^2/SQRT(Data!$AA26^2+Data!$AB26^2+Data!$AC26^2)</f>
        <v>14.96677737</v>
      </c>
      <c r="AH26" s="30">
        <f>Data!$S26-Data!$T26</f>
        <v>1</v>
      </c>
      <c r="AI26" s="30">
        <f>Data!$T26-Data!$U26</f>
        <v>1</v>
      </c>
      <c r="AJ26" s="30">
        <f>Data!$U26-Data!$V26</f>
        <v>12</v>
      </c>
      <c r="AK26" s="30">
        <f>(Data!$AH26+Data!$AI26)/(Data!$AH26+Data!$AI26+Data!$AJ26)</f>
        <v>0.1428571429</v>
      </c>
      <c r="AL26" s="32">
        <f>Data!$AH26^2/SQRT(Data!$AH26^2+Data!$AI26^2+Data!$AJ26^2)</f>
        <v>0.08276058886</v>
      </c>
      <c r="AM26" s="32">
        <f>Data!$AI26^2/SQRT(Data!$AH26^2+Data!$AI26^2+Data!$AJ26^2)</f>
        <v>0.08276058886</v>
      </c>
      <c r="AN26" s="32">
        <f>Data!$AJ26^2/SQRT(Data!$AH26^2+Data!$AI26^2+Data!$AJ26^2)</f>
        <v>11.9175248</v>
      </c>
      <c r="AO26" s="30">
        <f>Data!$W26-Data!$X26</f>
        <v>2.5</v>
      </c>
      <c r="AP26" s="30">
        <f>Data!$X26-Data!$Y26</f>
        <v>5</v>
      </c>
      <c r="AQ26" s="30">
        <f>Data!$Y26-Data!$Z26</f>
        <v>12</v>
      </c>
      <c r="AR26" s="30">
        <f>(Data!$AO26+Data!$AP26)/(Data!$AO26+Data!$AP26+Data!$AQ26)</f>
        <v>0.3846153846</v>
      </c>
      <c r="AS26" s="33">
        <f>Data!$AO26^2/SQRT(Data!$AO26^2+Data!$AP26^2+Data!$AQ26^2)</f>
        <v>0.4721184841</v>
      </c>
      <c r="AT26" s="33">
        <f>Data!$AP26^2/SQRT(Data!$AO26^2+Data!$AP26^2+Data!$AQ26^2)</f>
        <v>1.888473937</v>
      </c>
      <c r="AU26" s="33">
        <f>Data!$AQ26^2/SQRT(Data!$AO26^2+Data!$AP26^2+Data!$AQ26^2)</f>
        <v>10.87760987</v>
      </c>
      <c r="AV26" s="34">
        <f>_xlfn.VAR.P(Data!$K26:$N26)</f>
        <v>44.25</v>
      </c>
      <c r="AW26" s="35">
        <f>_xlfn.VAR.P(Data!$C26:$F26)</f>
        <v>32.1875</v>
      </c>
      <c r="AX26" s="36">
        <f>_xlfn.VAR.P(Data!$G26:$J26)</f>
        <v>56.296875</v>
      </c>
      <c r="AY26" s="37"/>
      <c r="AZ26" s="38"/>
      <c r="BA26" s="39"/>
      <c r="BB26" s="30" t="str">
        <f>IF(AND(Data!$AE26&gt;Data!$AF26,Data!$AE26&gt;Data!$AG26),"1",IF(AND(Data!$AF26&gt;Data!$AE26,Data!$AF26&gt;Data!$AG26),IF(Data!$AF26&lt;2.5*Data!$AE26,"1.2",IF(OR(Data!$AE26&gt;2.5,Data!$AE26+Data!$AF26+Data!$AG26&lt;9),"2.2","2")),IF(AND(Data!$AG26&gt;3.5*Data!$AE26,Data!$AG26&gt;3.5*Data!$AF26,Data!$AE26+Data!$AF26+Data!$AG26&gt;11,Data!$AE26+Data!$AF26&lt;2,Data!$Q26&gt;=18),"3",IF((Data!$AE26&gt;3*Data!$AF26),"1.3",IF(AND(Data!$AF26&gt;3*Data!$AE26,Data!$AF26&gt;2),"2.3","3.3")))))</f>
        <v>3</v>
      </c>
      <c r="BC26" s="30" t="str">
        <f>IF(AND(Data!$AL26&gt;Data!$AM26,Data!$AL26&gt;Data!$AN26),"1",IF(AND(Data!$AM26&gt;Data!$AL26,Data!$AM26&gt;Data!$AN26),IF(Data!$AM26&lt;2.5*Data!$AL26,"1.2",IF(OR(Data!$AL26&gt;2.5,Data!$AL26+Data!$AM26+Data!$AN26&lt;9),"2.2","2")),IF(AND(Data!$AN26&gt;3.5*Data!$AL26,Data!$AN26&gt;3.5*Data!$AM26,Data!$AL26+Data!$AM26+Data!$AN26&gt;11,Data!$AL26+Data!$AM26&lt;2,Data!$U26&gt;=18),"3",IF((Data!$AL26&gt;3*Data!$AM26),"1.3",IF(AND(Data!$AM26&gt;3*Data!$AL26,Data!$AM26&gt;2),"2.3","3.3")))))</f>
        <v>3</v>
      </c>
      <c r="BD26" s="30" t="str">
        <f>IF(AND(Data!$AS26&gt;Data!$AT26,Data!$AS26&gt;Data!$AU26),"1",IF(AND(Data!$AT26&gt;Data!$AS26,Data!$AT26&gt;Data!$AU26),IF(Data!$AT26&lt;2.5*Data!$AS26,"1.2",IF(OR(Data!$AS26&gt;2.5,Data!$AS26+Data!$AT26+Data!$AU26&lt;9),"2.2","2")),IF(AND(Data!$AU26&gt;3.5*Data!$AS26,Data!$AU26&gt;3.5*Data!$AT26,Data!$AS26+Data!$AT26+Data!$AU26&gt;11,Data!$AS26+Data!$AT26&lt;2,Data!$Y26&gt;=18),"3",IF((Data!$AS26&gt;3*Data!$AT26),"1.3",IF(AND(Data!$AT26&gt;3*Data!$AS26,Data!$AT26&gt;2),"2.3","3.3")))))</f>
        <v>3.3</v>
      </c>
      <c r="BE26" s="30" t="str">
        <f t="array" ref="BE26">XLOOKUP(Data!$O26,Data!$K26:$N26,$K$1:$N$1,"?",0,1)&amp;XLOOKUP(Data!$P26,Data!$K26:$N26,$K$1:$N$1,"?",0,1)&amp;XLOOKUP(Data!$Q26,Data!$K26:$N26,$K$1:$N$1,"?",0,1)</f>
        <v>IDD</v>
      </c>
      <c r="BF26" s="30" t="str">
        <f t="array" ref="BF26">XLOOKUP(Data!$S26,Data!$C26:$F26,$C$1:$F$1,"?",0,1)&amp;XLOOKUP(Data!$T26,Data!$C26:$F26,$C$1:$F$1,"?",0,1)&amp;XLOOKUP(Data!$U26,Data!$C26:$F26,$C$1:$F$1,"?",0,1)</f>
        <v>CID</v>
      </c>
      <c r="BG26" s="30" t="str">
        <f t="array" ref="BG26">XLOOKUP(Data!$W26,Data!$G26:$J26,$G$1:$J$1,"?",0,1)&amp;XLOOKUP(Data!$X26,Data!$G26:$J26,$G$1:$J$1,"?",0,1)&amp;XLOOKUP(Data!$Y26,Data!$G26:$J26,$G$1:$J$1,"?",0,1)</f>
        <v>IDC</v>
      </c>
      <c r="BH26" s="30" t="str">
        <f>VLOOKUP(LEFT(Data!$BE26,Data!$BB26),'Key 2'!$A$1:$C$40,2,FALSE)</f>
        <v>#N/A</v>
      </c>
      <c r="BI26" s="30" t="str">
        <f>VLOOKUP(LEFT(Data!$BF26,Data!$BC26),'Key 2'!$A$1:$C$40,2,FALSE)</f>
        <v>DIC</v>
      </c>
      <c r="BJ26" s="30" t="str">
        <f>VLOOKUP(LEFT(Data!$BG26,Data!$BD26),'Key 2'!$A$1:$C$40,2,FALSE)</f>
        <v>DIC</v>
      </c>
      <c r="BK26" s="30" t="str">
        <f>IF(AND(Data!$AV26&gt;=15,Data!$O26&gt;=20),"DG",IF(AND(Data!$AW26&gt;=15,Data!$S26&gt;=20),"MG",IF(AND(Data!$AV26&gt;=15,Data!$W26&gt;=20),"LG","0")))</f>
        <v>DG</v>
      </c>
      <c r="BL26" s="30" t="str">
        <f>IF(AND(Data!$BK26="DG",Data!$AW26&gt;=15,Data!$S26&gt;=20,Data!$BH26&lt;&gt;Data!$BI26),"MG","LG")</f>
        <v>#N/A</v>
      </c>
      <c r="BM26" s="30" t="str">
        <f>IF(Data!$BK26="DG",Data!$BH26,IF(Data!$BK26="MG",Data!$BI26,Data!$BJ26))</f>
        <v>#N/A</v>
      </c>
      <c r="BN26" s="30" t="str">
        <f>IF(Data!$BL26="DG",Data!$BH26,IF(Data!$BL26="MG",Data!$BI26,Data!$BJ26))</f>
        <v>#N/A</v>
      </c>
      <c r="BO26" s="40"/>
      <c r="BP26" s="40"/>
      <c r="BQ26" s="40"/>
      <c r="BR26" s="41"/>
      <c r="BS26" s="41"/>
      <c r="BT26" s="41" t="str">
        <f>VLOOKUP(Data!$BR26,'Key 1'!$B$1:$D$15,2,FALSE)</f>
        <v>TI</v>
      </c>
      <c r="BU26" s="41" t="str">
        <f>VLOOKUP(Data!$BS26,'Key 1'!$B$1:$D$15,2,FALSE)</f>
        <v>TI</v>
      </c>
      <c r="BV26" s="41">
        <f>VLOOKUP(Data!$BR26,'Key 1'!$B$1:$D$15,3,FALSE)</f>
        <v>0</v>
      </c>
      <c r="BW26" s="41">
        <f>VLOOKUP(Data!$BS26,'Key 1'!$B$1:$D$15,3,FALSE)</f>
        <v>0</v>
      </c>
      <c r="BX26" s="41" t="str">
        <f>IF(Data!$BK26="DG",IF(INT(Data!$BB26)-Data!$BB26&lt;0,"Low","High"),IF(Data!$BK26="MG",IF(INT(Data!$BC26)-Data!$BC26&lt;0,"Low","High"),IF(Data!$BK26="LG",IF(INT(Data!$BD26)-Data!$BD26&lt;0,"Low","High"),"High")))</f>
        <v>High</v>
      </c>
      <c r="BY26" s="41" t="str">
        <f>IF(Data!$BL26="DG",IF(INT(Data!$BB26)-Data!$BB26&lt;0,"Low","High"),IF(Data!$BL26="MG",IF(INT(Data!$BC26)-Data!$BC26&lt;0,"Low","High"),IF(Data!$BL26="LG",IF(INT(Data!$BD26)-Data!$BD26&lt;0,"Low","High"),"High")))</f>
        <v>#N/A</v>
      </c>
      <c r="BZ26" s="41" t="str">
        <f>IF(AND(Data!$BX26="High",Data!$BY26="High"),"High","Low")</f>
        <v>#N/A</v>
      </c>
      <c r="CA26" s="41" t="str">
        <f>IF(AND(Data!$BM26=Data!$BT26,Data!$BN26=Data!$BU26),"Matched",IF(Data!$BM26=Data!$BT26,"Sec Missed", IF(Data!$BN26=Data!$BU26," Pri Missed", "Both Missed")))</f>
        <v>#N/A</v>
      </c>
      <c r="CB26" s="42">
        <v>100.0</v>
      </c>
      <c r="CC26" s="42">
        <v>100.0</v>
      </c>
      <c r="CD26" s="42">
        <v>90.3</v>
      </c>
      <c r="CE26" s="43" t="s">
        <v>101</v>
      </c>
      <c r="CF26" s="43" t="s">
        <v>101</v>
      </c>
      <c r="CG26" s="43" t="s">
        <v>101</v>
      </c>
      <c r="CH26" s="43" t="s">
        <v>101</v>
      </c>
      <c r="CI26" s="43" t="s">
        <v>97</v>
      </c>
      <c r="CJ26" s="42">
        <v>100.0</v>
      </c>
      <c r="CK26" s="43" t="s">
        <v>101</v>
      </c>
      <c r="CL26" s="43" t="s">
        <v>98</v>
      </c>
      <c r="CM26" s="42">
        <v>90.3</v>
      </c>
      <c r="CN26" s="43" t="s">
        <v>99</v>
      </c>
      <c r="CO26" s="1"/>
      <c r="CP26" s="1"/>
      <c r="CQ26" s="1"/>
      <c r="CR26" s="1"/>
      <c r="CS26" s="1"/>
      <c r="CT26" s="1"/>
      <c r="CU26" s="1"/>
    </row>
    <row r="27" ht="48.0" customHeight="1">
      <c r="A27" s="28">
        <v>2181.0</v>
      </c>
      <c r="B27" s="29">
        <v>28.0</v>
      </c>
      <c r="C27" s="30">
        <v>12.0</v>
      </c>
      <c r="D27" s="30">
        <v>23.5</v>
      </c>
      <c r="E27" s="30">
        <v>7.0</v>
      </c>
      <c r="F27" s="30">
        <v>21.0</v>
      </c>
      <c r="G27" s="30">
        <v>18.0</v>
      </c>
      <c r="H27" s="30">
        <v>12.0</v>
      </c>
      <c r="I27" s="30">
        <v>7.0</v>
      </c>
      <c r="J27" s="30">
        <v>18.5</v>
      </c>
      <c r="K27" s="30">
        <v>14.5</v>
      </c>
      <c r="L27" s="30">
        <v>19.0</v>
      </c>
      <c r="M27" s="30">
        <v>6.0</v>
      </c>
      <c r="N27" s="30">
        <v>20.0</v>
      </c>
      <c r="O27" s="31">
        <f>LARGE(Data!$K27:$N27,1)</f>
        <v>20</v>
      </c>
      <c r="P27" s="31">
        <f>LARGE(Data!$K27:$N27,2)</f>
        <v>19</v>
      </c>
      <c r="Q27" s="31">
        <f>LARGE(Data!$K27:$N27,3)</f>
        <v>14.5</v>
      </c>
      <c r="R27" s="31">
        <f>LARGE(Data!$K27:$N27,4)</f>
        <v>6</v>
      </c>
      <c r="S27" s="32">
        <f>LARGE(Data!$C27:$F27,1)</f>
        <v>23.5</v>
      </c>
      <c r="T27" s="32">
        <f>LARGE(Data!$C27:$F27,2)</f>
        <v>21</v>
      </c>
      <c r="U27" s="32">
        <f>LARGE(Data!$C27:$F27,3)</f>
        <v>12</v>
      </c>
      <c r="V27" s="32">
        <f>LARGE(Data!$C27:$F27,4)</f>
        <v>7</v>
      </c>
      <c r="W27" s="33">
        <f>LARGE(Data!$G27:$J27,1)</f>
        <v>18.5</v>
      </c>
      <c r="X27" s="33">
        <f>LARGE(Data!$G27:$J27,2)</f>
        <v>18</v>
      </c>
      <c r="Y27" s="33">
        <f>LARGE(Data!$G27:$J27,3)</f>
        <v>12</v>
      </c>
      <c r="Z27" s="33">
        <f>LARGE(Data!$G27:$J27,4)</f>
        <v>7</v>
      </c>
      <c r="AA27" s="30">
        <f>Data!$O27-Data!$P27</f>
        <v>1</v>
      </c>
      <c r="AB27" s="30">
        <f>Data!$P27-Data!$Q27</f>
        <v>4.5</v>
      </c>
      <c r="AC27" s="30">
        <f>Data!$Q27-Data!$R27</f>
        <v>8.5</v>
      </c>
      <c r="AD27" s="30">
        <f>(Data!$AA27+Data!$AB27)/SUM(Data!$AA27:$AC27)</f>
        <v>0.3928571429</v>
      </c>
      <c r="AE27" s="31">
        <f>Data!$AA27^2/SQRT(Data!$AA27^2+Data!$AB27^2+Data!$AC27^2)</f>
        <v>0.103417538</v>
      </c>
      <c r="AF27" s="31">
        <f>Data!$AB27^2/SQRT(Data!$AA27^2+Data!$AB27^2+Data!$AC27^2)</f>
        <v>2.094205144</v>
      </c>
      <c r="AG27" s="31">
        <f>Data!$AC27^2/SQRT(Data!$AA27^2+Data!$AB27^2+Data!$AC27^2)</f>
        <v>7.47191712</v>
      </c>
      <c r="AH27" s="30">
        <f>Data!$S27-Data!$T27</f>
        <v>2.5</v>
      </c>
      <c r="AI27" s="30">
        <f>Data!$T27-Data!$U27</f>
        <v>9</v>
      </c>
      <c r="AJ27" s="30">
        <f>Data!$U27-Data!$V27</f>
        <v>5</v>
      </c>
      <c r="AK27" s="30">
        <f>(Data!$AH27+Data!$AI27)/(Data!$AH27+Data!$AI27+Data!$AJ27)</f>
        <v>0.696969697</v>
      </c>
      <c r="AL27" s="32">
        <f>Data!$AH27^2/SQRT(Data!$AH27^2+Data!$AI27^2+Data!$AJ27^2)</f>
        <v>0.5899114727</v>
      </c>
      <c r="AM27" s="32">
        <f>Data!$AI27^2/SQRT(Data!$AH27^2+Data!$AI27^2+Data!$AJ27^2)</f>
        <v>7.645252687</v>
      </c>
      <c r="AN27" s="32">
        <f>Data!$AJ27^2/SQRT(Data!$AH27^2+Data!$AI27^2+Data!$AJ27^2)</f>
        <v>2.359645891</v>
      </c>
      <c r="AO27" s="30">
        <f>Data!$W27-Data!$X27</f>
        <v>0.5</v>
      </c>
      <c r="AP27" s="30">
        <f>Data!$X27-Data!$Y27</f>
        <v>6</v>
      </c>
      <c r="AQ27" s="30">
        <f>Data!$Y27-Data!$Z27</f>
        <v>5</v>
      </c>
      <c r="AR27" s="30">
        <f>(Data!$AO27+Data!$AP27)/(Data!$AO27+Data!$AP27+Data!$AQ27)</f>
        <v>0.5652173913</v>
      </c>
      <c r="AS27" s="33">
        <f>Data!$AO27^2/SQRT(Data!$AO27^2+Data!$AP27^2+Data!$AQ27^2)</f>
        <v>0.03194382825</v>
      </c>
      <c r="AT27" s="33">
        <f>Data!$AP27^2/SQRT(Data!$AO27^2+Data!$AP27^2+Data!$AQ27^2)</f>
        <v>4.599911268</v>
      </c>
      <c r="AU27" s="33">
        <f>Data!$AQ27^2/SQRT(Data!$AO27^2+Data!$AP27^2+Data!$AQ27^2)</f>
        <v>3.194382825</v>
      </c>
      <c r="AV27" s="34">
        <f>_xlfn.VAR.P(Data!$K27:$N27)</f>
        <v>30.546875</v>
      </c>
      <c r="AW27" s="35">
        <f>_xlfn.VAR.P(Data!$C27:$F27)</f>
        <v>44.546875</v>
      </c>
      <c r="AX27" s="36">
        <f>_xlfn.VAR.P(Data!$G27:$J27)</f>
        <v>22.296875</v>
      </c>
      <c r="AY27" s="37"/>
      <c r="AZ27" s="38"/>
      <c r="BA27" s="39"/>
      <c r="BB27" s="30" t="str">
        <f>IF(AND(Data!$AE27&gt;Data!$AF27,Data!$AE27&gt;Data!$AG27),"1",IF(AND(Data!$AF27&gt;Data!$AE27,Data!$AF27&gt;Data!$AG27),IF(Data!$AF27&lt;2.5*Data!$AE27,"1.2",IF(OR(Data!$AE27&gt;2.5,Data!$AE27+Data!$AF27+Data!$AG27&lt;9),"2.2","2")),IF(AND(Data!$AG27&gt;3.5*Data!$AE27,Data!$AG27&gt;3.5*Data!$AF27,Data!$AE27+Data!$AF27+Data!$AG27&gt;11,Data!$AE27+Data!$AF27&lt;2,Data!$Q27&gt;=18),"3",IF((Data!$AE27&gt;3*Data!$AF27),"1.3",IF(AND(Data!$AF27&gt;3*Data!$AE27,Data!$AF27&gt;2),"2.3","3.3")))))</f>
        <v>2.3</v>
      </c>
      <c r="BC27" s="30" t="str">
        <f>IF(AND(Data!$AL27&gt;Data!$AM27,Data!$AL27&gt;Data!$AN27),"1",IF(AND(Data!$AM27&gt;Data!$AL27,Data!$AM27&gt;Data!$AN27),IF(Data!$AM27&lt;2.5*Data!$AL27,"1.2",IF(OR(Data!$AL27&gt;2.5,Data!$AL27+Data!$AM27+Data!$AN27&lt;9),"2.2","2")),IF(AND(Data!$AN27&gt;3.5*Data!$AL27,Data!$AN27&gt;3.5*Data!$AM27,Data!$AL27+Data!$AM27+Data!$AN27&gt;11,Data!$AL27+Data!$AM27&lt;2,Data!$U27&gt;=18),"3",IF((Data!$AL27&gt;3*Data!$AM27),"1.3",IF(AND(Data!$AM27&gt;3*Data!$AL27,Data!$AM27&gt;2),"2.3","3.3")))))</f>
        <v>2</v>
      </c>
      <c r="BD27" s="30" t="str">
        <f>IF(AND(Data!$AS27&gt;Data!$AT27,Data!$AS27&gt;Data!$AU27),"1",IF(AND(Data!$AT27&gt;Data!$AS27,Data!$AT27&gt;Data!$AU27),IF(Data!$AT27&lt;2.5*Data!$AS27,"1.2",IF(OR(Data!$AS27&gt;2.5,Data!$AS27+Data!$AT27+Data!$AU27&lt;9),"2.2","2")),IF(AND(Data!$AU27&gt;3.5*Data!$AS27,Data!$AU27&gt;3.5*Data!$AT27,Data!$AS27+Data!$AT27+Data!$AU27&gt;11,Data!$AS27+Data!$AT27&lt;2,Data!$Y27&gt;=18),"3",IF((Data!$AS27&gt;3*Data!$AT27),"1.3",IF(AND(Data!$AT27&gt;3*Data!$AS27,Data!$AT27&gt;2),"2.3","3.3")))))</f>
        <v>2.2</v>
      </c>
      <c r="BE27" s="30" t="str">
        <f t="array" ref="BE27">XLOOKUP(Data!$O27,Data!$K27:$N27,$K$1:$N$1,"?",0,1)&amp;XLOOKUP(Data!$P27,Data!$K27:$N27,$K$1:$N$1,"?",0,1)&amp;XLOOKUP(Data!$Q27,Data!$K27:$N27,$K$1:$N$1,"?",0,1)</f>
        <v>CID</v>
      </c>
      <c r="BF27" s="30" t="str">
        <f t="array" ref="BF27">XLOOKUP(Data!$S27,Data!$C27:$F27,$C$1:$F$1,"?",0,1)&amp;XLOOKUP(Data!$T27,Data!$C27:$F27,$C$1:$F$1,"?",0,1)&amp;XLOOKUP(Data!$U27,Data!$C27:$F27,$C$1:$F$1,"?",0,1)</f>
        <v>ICD</v>
      </c>
      <c r="BG27" s="30" t="str">
        <f t="array" ref="BG27">XLOOKUP(Data!$W27,Data!$G27:$J27,$G$1:$J$1,"?",0,1)&amp;XLOOKUP(Data!$X27,Data!$G27:$J27,$G$1:$J$1,"?",0,1)&amp;XLOOKUP(Data!$Y27,Data!$G27:$J27,$G$1:$J$1,"?",0,1)</f>
        <v>CDI</v>
      </c>
      <c r="BH27" s="30" t="str">
        <f>VLOOKUP(LEFT(Data!$BE27,Data!$BB27),'Key 2'!$A$1:$C$40,2,FALSE)</f>
        <v>IC</v>
      </c>
      <c r="BI27" s="30" t="str">
        <f>VLOOKUP(LEFT(Data!$BF27,Data!$BC27),'Key 2'!$A$1:$C$40,2,FALSE)</f>
        <v>IC</v>
      </c>
      <c r="BJ27" s="30" t="str">
        <f>VLOOKUP(LEFT(Data!$BG27,Data!$BD27),'Key 2'!$A$1:$C$40,2,FALSE)</f>
        <v>DC</v>
      </c>
      <c r="BK27" s="30" t="str">
        <f>IF(AND(Data!$AV27&gt;=15,Data!$O27&gt;=20),"DG",IF(AND(Data!$AW27&gt;=15,Data!$S27&gt;=20),"MG",IF(AND(Data!$AV27&gt;=15,Data!$W27&gt;=20),"LG","0")))</f>
        <v>DG</v>
      </c>
      <c r="BL27" s="30" t="str">
        <f>IF(AND(Data!$BK27="DG",Data!$AW27&gt;=15,Data!$S27&gt;=20,Data!$BH27&lt;&gt;Data!$BI27),"MG","LG")</f>
        <v>LG</v>
      </c>
      <c r="BM27" s="30" t="str">
        <f>IF(Data!$BK27="DG",Data!$BH27,IF(Data!$BK27="MG",Data!$BI27,Data!$BJ27))</f>
        <v>IC</v>
      </c>
      <c r="BN27" s="30" t="str">
        <f>IF(Data!$BL27="DG",Data!$BH27,IF(Data!$BL27="MG",Data!$BI27,Data!$BJ27))</f>
        <v>DC</v>
      </c>
      <c r="BO27" s="40"/>
      <c r="BP27" s="40"/>
      <c r="BQ27" s="40"/>
      <c r="BR27" s="41"/>
      <c r="BS27" s="41"/>
      <c r="BT27" s="41" t="str">
        <f>VLOOKUP(Data!$BR27,'Key 1'!$B$1:$D$15,2,FALSE)</f>
        <v>TI</v>
      </c>
      <c r="BU27" s="41" t="str">
        <f>VLOOKUP(Data!$BS27,'Key 1'!$B$1:$D$15,2,FALSE)</f>
        <v>TI</v>
      </c>
      <c r="BV27" s="41">
        <f>VLOOKUP(Data!$BR27,'Key 1'!$B$1:$D$15,3,FALSE)</f>
        <v>0</v>
      </c>
      <c r="BW27" s="41">
        <f>VLOOKUP(Data!$BS27,'Key 1'!$B$1:$D$15,3,FALSE)</f>
        <v>0</v>
      </c>
      <c r="BX27" s="41" t="str">
        <f>IF(Data!$BK27="DG",IF(INT(Data!$BB27)-Data!$BB27&lt;0,"Low","High"),IF(Data!$BK27="MG",IF(INT(Data!$BC27)-Data!$BC27&lt;0,"Low","High"),IF(Data!$BK27="LG",IF(INT(Data!$BD27)-Data!$BD27&lt;0,"Low","High"),"High")))</f>
        <v>Low</v>
      </c>
      <c r="BY27" s="41" t="str">
        <f>IF(Data!$BL27="DG",IF(INT(Data!$BB27)-Data!$BB27&lt;0,"Low","High"),IF(Data!$BL27="MG",IF(INT(Data!$BC27)-Data!$BC27&lt;0,"Low","High"),IF(Data!$BL27="LG",IF(INT(Data!$BD27)-Data!$BD27&lt;0,"Low","High"),"High")))</f>
        <v>Low</v>
      </c>
      <c r="BZ27" s="41" t="str">
        <f>IF(AND(Data!$BX27="High",Data!$BY27="High"),"High","Low")</f>
        <v>Low</v>
      </c>
      <c r="CA27" s="41" t="str">
        <f>IF(AND(Data!$BM27=Data!$BT27,Data!$BN27=Data!$BU27),"Matched",IF(Data!$BM27=Data!$BT27,"Sec Missed", IF(Data!$BN27=Data!$BU27," Pri Missed", "Both Missed")))</f>
        <v>Both Missed</v>
      </c>
      <c r="CB27" s="42">
        <v>100.0</v>
      </c>
      <c r="CC27" s="42">
        <v>100.0</v>
      </c>
      <c r="CD27" s="42">
        <v>77.4</v>
      </c>
      <c r="CE27" s="43" t="s">
        <v>96</v>
      </c>
      <c r="CF27" s="43" t="s">
        <v>96</v>
      </c>
      <c r="CG27" s="43" t="s">
        <v>17</v>
      </c>
      <c r="CH27" s="43" t="s">
        <v>96</v>
      </c>
      <c r="CI27" s="43" t="s">
        <v>97</v>
      </c>
      <c r="CJ27" s="42">
        <v>100.0</v>
      </c>
      <c r="CK27" s="43" t="s">
        <v>17</v>
      </c>
      <c r="CL27" s="43" t="s">
        <v>98</v>
      </c>
      <c r="CM27" s="42">
        <v>77.4</v>
      </c>
      <c r="CN27" s="43" t="s">
        <v>99</v>
      </c>
      <c r="CO27" s="1"/>
      <c r="CP27" s="1"/>
      <c r="CQ27" s="1"/>
      <c r="CR27" s="1"/>
      <c r="CS27" s="1"/>
      <c r="CT27" s="1"/>
      <c r="CU27" s="1"/>
    </row>
    <row r="28" ht="48.0" customHeight="1">
      <c r="A28" s="28">
        <v>2182.0</v>
      </c>
      <c r="B28" s="29">
        <v>28.0</v>
      </c>
      <c r="C28" s="30">
        <v>16.0</v>
      </c>
      <c r="D28" s="30">
        <v>16.0</v>
      </c>
      <c r="E28" s="30">
        <v>13.0</v>
      </c>
      <c r="F28" s="30">
        <v>21.0</v>
      </c>
      <c r="G28" s="30">
        <v>20.0</v>
      </c>
      <c r="H28" s="30">
        <v>12.0</v>
      </c>
      <c r="I28" s="30">
        <v>9.0</v>
      </c>
      <c r="J28" s="30">
        <v>18.5</v>
      </c>
      <c r="K28" s="30">
        <v>17.0</v>
      </c>
      <c r="L28" s="30">
        <v>14.0</v>
      </c>
      <c r="M28" s="30">
        <v>11.0</v>
      </c>
      <c r="N28" s="30">
        <v>20.0</v>
      </c>
      <c r="O28" s="31">
        <f>LARGE(Data!$K28:$N28,1)</f>
        <v>20</v>
      </c>
      <c r="P28" s="31">
        <f>LARGE(Data!$K28:$N28,2)</f>
        <v>17</v>
      </c>
      <c r="Q28" s="31">
        <f>LARGE(Data!$K28:$N28,3)</f>
        <v>14</v>
      </c>
      <c r="R28" s="31">
        <f>LARGE(Data!$K28:$N28,4)</f>
        <v>11</v>
      </c>
      <c r="S28" s="32">
        <f>LARGE(Data!$C28:$F28,1)</f>
        <v>21</v>
      </c>
      <c r="T28" s="32">
        <f>LARGE(Data!$C28:$F28,2)</f>
        <v>16</v>
      </c>
      <c r="U28" s="32">
        <f>LARGE(Data!$C28:$F28,3)</f>
        <v>16</v>
      </c>
      <c r="V28" s="32">
        <f>LARGE(Data!$C28:$F28,4)</f>
        <v>13</v>
      </c>
      <c r="W28" s="33">
        <f>LARGE(Data!$G28:$J28,1)</f>
        <v>20</v>
      </c>
      <c r="X28" s="33">
        <f>LARGE(Data!$G28:$J28,2)</f>
        <v>18.5</v>
      </c>
      <c r="Y28" s="33">
        <f>LARGE(Data!$G28:$J28,3)</f>
        <v>12</v>
      </c>
      <c r="Z28" s="33">
        <f>LARGE(Data!$G28:$J28,4)</f>
        <v>9</v>
      </c>
      <c r="AA28" s="30">
        <f>Data!$O28-Data!$P28</f>
        <v>3</v>
      </c>
      <c r="AB28" s="30">
        <f>Data!$P28-Data!$Q28</f>
        <v>3</v>
      </c>
      <c r="AC28" s="30">
        <f>Data!$Q28-Data!$R28</f>
        <v>3</v>
      </c>
      <c r="AD28" s="30">
        <f>(Data!$AA28+Data!$AB28)/SUM(Data!$AA28:$AC28)</f>
        <v>0.6666666667</v>
      </c>
      <c r="AE28" s="31">
        <f>Data!$AA28^2/SQRT(Data!$AA28^2+Data!$AB28^2+Data!$AC28^2)</f>
        <v>1.732050808</v>
      </c>
      <c r="AF28" s="31">
        <f>Data!$AB28^2/SQRT(Data!$AA28^2+Data!$AB28^2+Data!$AC28^2)</f>
        <v>1.732050808</v>
      </c>
      <c r="AG28" s="31">
        <f>Data!$AC28^2/SQRT(Data!$AA28^2+Data!$AB28^2+Data!$AC28^2)</f>
        <v>1.732050808</v>
      </c>
      <c r="AH28" s="30">
        <f>Data!$S28-Data!$T28</f>
        <v>5</v>
      </c>
      <c r="AI28" s="30">
        <f>Data!$T28-Data!$U28</f>
        <v>0</v>
      </c>
      <c r="AJ28" s="30">
        <f>Data!$U28-Data!$V28</f>
        <v>3</v>
      </c>
      <c r="AK28" s="30">
        <f>(Data!$AH28+Data!$AI28)/(Data!$AH28+Data!$AI28+Data!$AJ28)</f>
        <v>0.625</v>
      </c>
      <c r="AL28" s="32">
        <f>Data!$AH28^2/SQRT(Data!$AH28^2+Data!$AI28^2+Data!$AJ28^2)</f>
        <v>4.287464629</v>
      </c>
      <c r="AM28" s="32">
        <f>Data!$AI28^2/SQRT(Data!$AH28^2+Data!$AI28^2+Data!$AJ28^2)</f>
        <v>0</v>
      </c>
      <c r="AN28" s="32">
        <f>Data!$AJ28^2/SQRT(Data!$AH28^2+Data!$AI28^2+Data!$AJ28^2)</f>
        <v>1.543487266</v>
      </c>
      <c r="AO28" s="30">
        <f>Data!$W28-Data!$X28</f>
        <v>1.5</v>
      </c>
      <c r="AP28" s="30">
        <f>Data!$X28-Data!$Y28</f>
        <v>6.5</v>
      </c>
      <c r="AQ28" s="30">
        <f>Data!$Y28-Data!$Z28</f>
        <v>3</v>
      </c>
      <c r="AR28" s="30">
        <f>(Data!$AO28+Data!$AP28)/(Data!$AO28+Data!$AP28+Data!$AQ28)</f>
        <v>0.7272727273</v>
      </c>
      <c r="AS28" s="33">
        <f>Data!$AO28^2/SQRT(Data!$AO28^2+Data!$AP28^2+Data!$AQ28^2)</f>
        <v>0.3076136672</v>
      </c>
      <c r="AT28" s="33">
        <f>Data!$AP28^2/SQRT(Data!$AO28^2+Data!$AP28^2+Data!$AQ28^2)</f>
        <v>5.776301083</v>
      </c>
      <c r="AU28" s="33">
        <f>Data!$AQ28^2/SQRT(Data!$AO28^2+Data!$AP28^2+Data!$AQ28^2)</f>
        <v>1.230454669</v>
      </c>
      <c r="AV28" s="34">
        <f>_xlfn.VAR.P(Data!$K28:$N28)</f>
        <v>11.25</v>
      </c>
      <c r="AW28" s="35">
        <f>_xlfn.VAR.P(Data!$C28:$F28)</f>
        <v>8.25</v>
      </c>
      <c r="AX28" s="36">
        <f>_xlfn.VAR.P(Data!$G28:$J28)</f>
        <v>20.546875</v>
      </c>
      <c r="AY28" s="37"/>
      <c r="AZ28" s="38"/>
      <c r="BA28" s="39"/>
      <c r="BB28" s="30" t="str">
        <f>IF(AND(Data!$AE28&gt;Data!$AF28,Data!$AE28&gt;Data!$AG28),"1",IF(AND(Data!$AF28&gt;Data!$AE28,Data!$AF28&gt;Data!$AG28),IF(Data!$AF28&lt;2.5*Data!$AE28,"1.2",IF(OR(Data!$AE28&gt;2.5,Data!$AE28+Data!$AF28+Data!$AG28&lt;9),"2.2","2")),IF(AND(Data!$AG28&gt;3.5*Data!$AE28,Data!$AG28&gt;3.5*Data!$AF28,Data!$AE28+Data!$AF28+Data!$AG28&gt;11,Data!$AE28+Data!$AF28&lt;2,Data!$Q28&gt;=18),"3",IF((Data!$AE28&gt;3*Data!$AF28),"1.3",IF(AND(Data!$AF28&gt;3*Data!$AE28,Data!$AF28&gt;2),"2.3","3.3")))))</f>
        <v>3.3</v>
      </c>
      <c r="BC28" s="30" t="str">
        <f>IF(AND(Data!$AL28&gt;Data!$AM28,Data!$AL28&gt;Data!$AN28),"1",IF(AND(Data!$AM28&gt;Data!$AL28,Data!$AM28&gt;Data!$AN28),IF(Data!$AM28&lt;2.5*Data!$AL28,"1.2",IF(OR(Data!$AL28&gt;2.5,Data!$AL28+Data!$AM28+Data!$AN28&lt;9),"2.2","2")),IF(AND(Data!$AN28&gt;3.5*Data!$AL28,Data!$AN28&gt;3.5*Data!$AM28,Data!$AL28+Data!$AM28+Data!$AN28&gt;11,Data!$AL28+Data!$AM28&lt;2,Data!$U28&gt;=18),"3",IF((Data!$AL28&gt;3*Data!$AM28),"1.3",IF(AND(Data!$AM28&gt;3*Data!$AL28,Data!$AM28&gt;2),"2.3","3.3")))))</f>
        <v>1</v>
      </c>
      <c r="BD28" s="30" t="str">
        <f>IF(AND(Data!$AS28&gt;Data!$AT28,Data!$AS28&gt;Data!$AU28),"1",IF(AND(Data!$AT28&gt;Data!$AS28,Data!$AT28&gt;Data!$AU28),IF(Data!$AT28&lt;2.5*Data!$AS28,"1.2",IF(OR(Data!$AS28&gt;2.5,Data!$AS28+Data!$AT28+Data!$AU28&lt;9),"2.2","2")),IF(AND(Data!$AU28&gt;3.5*Data!$AS28,Data!$AU28&gt;3.5*Data!$AT28,Data!$AS28+Data!$AT28+Data!$AU28&gt;11,Data!$AS28+Data!$AT28&lt;2,Data!$Y28&gt;=18),"3",IF((Data!$AS28&gt;3*Data!$AT28),"1.3",IF(AND(Data!$AT28&gt;3*Data!$AS28,Data!$AT28&gt;2),"2.3","3.3")))))</f>
        <v>2.2</v>
      </c>
      <c r="BE28" s="30" t="str">
        <f t="array" ref="BE28">XLOOKUP(Data!$O28,Data!$K28:$N28,$K$1:$N$1,"?",0,1)&amp;XLOOKUP(Data!$P28,Data!$K28:$N28,$K$1:$N$1,"?",0,1)&amp;XLOOKUP(Data!$Q28,Data!$K28:$N28,$K$1:$N$1,"?",0,1)</f>
        <v>CDI</v>
      </c>
      <c r="BF28" s="30" t="str">
        <f t="array" ref="BF28">XLOOKUP(Data!$S28,Data!$C28:$F28,$C$1:$F$1,"?",0,1)&amp;XLOOKUP(Data!$T28,Data!$C28:$F28,$C$1:$F$1,"?",0,1)&amp;XLOOKUP(Data!$U28,Data!$C28:$F28,$C$1:$F$1,"?",0,1)</f>
        <v>CDD</v>
      </c>
      <c r="BG28" s="30" t="str">
        <f t="array" ref="BG28">XLOOKUP(Data!$W28,Data!$G28:$J28,$G$1:$J$1,"?",0,1)&amp;XLOOKUP(Data!$X28,Data!$G28:$J28,$G$1:$J$1,"?",0,1)&amp;XLOOKUP(Data!$Y28,Data!$G28:$J28,$G$1:$J$1,"?",0,1)</f>
        <v>DCI</v>
      </c>
      <c r="BH28" s="30" t="str">
        <f>VLOOKUP(LEFT(Data!$BE28,Data!$BB28),'Key 2'!$A$1:$C$40,2,FALSE)</f>
        <v>DIC</v>
      </c>
      <c r="BI28" s="30" t="str">
        <f>VLOOKUP(LEFT(Data!$BF28,Data!$BC28),'Key 2'!$A$1:$C$40,2,FALSE)</f>
        <v>C</v>
      </c>
      <c r="BJ28" s="30" t="str">
        <f>VLOOKUP(LEFT(Data!$BG28,Data!$BD28),'Key 2'!$A$1:$C$40,2,FALSE)</f>
        <v>DC</v>
      </c>
      <c r="BK28" s="30" t="str">
        <f>IF(AND(Data!$AV28&gt;=15,Data!$O28&gt;=20),"DG",IF(AND(Data!$AW28&gt;=15,Data!$S28&gt;=20),"MG",IF(AND(Data!$AV28&gt;=15,Data!$W28&gt;=20),"LG","0")))</f>
        <v>0</v>
      </c>
      <c r="BL28" s="30" t="str">
        <f>IF(AND(Data!$BK28="DG",Data!$AW28&gt;=15,Data!$S28&gt;=20,Data!$BH28&lt;&gt;Data!$BI28),"MG","LG")</f>
        <v>LG</v>
      </c>
      <c r="BM28" s="30" t="str">
        <f>IF(Data!$BK28="DG",Data!$BH28,IF(Data!$BK28="MG",Data!$BI28,Data!$BJ28))</f>
        <v>DC</v>
      </c>
      <c r="BN28" s="30" t="str">
        <f>IF(Data!$BL28="DG",Data!$BH28,IF(Data!$BL28="MG",Data!$BI28,Data!$BJ28))</f>
        <v>DC</v>
      </c>
      <c r="BO28" s="40"/>
      <c r="BP28" s="40"/>
      <c r="BQ28" s="40"/>
      <c r="BR28" s="41"/>
      <c r="BS28" s="41"/>
      <c r="BT28" s="41" t="str">
        <f>VLOOKUP(Data!$BR28,'Key 1'!$B$1:$D$15,2,FALSE)</f>
        <v>TI</v>
      </c>
      <c r="BU28" s="41" t="str">
        <f>VLOOKUP(Data!$BS28,'Key 1'!$B$1:$D$15,2,FALSE)</f>
        <v>TI</v>
      </c>
      <c r="BV28" s="41">
        <f>VLOOKUP(Data!$BR28,'Key 1'!$B$1:$D$15,3,FALSE)</f>
        <v>0</v>
      </c>
      <c r="BW28" s="41">
        <f>VLOOKUP(Data!$BS28,'Key 1'!$B$1:$D$15,3,FALSE)</f>
        <v>0</v>
      </c>
      <c r="BX28" s="41" t="str">
        <f>IF(Data!$BK28="DG",IF(INT(Data!$BB28)-Data!$BB28&lt;0,"Low","High"),IF(Data!$BK28="MG",IF(INT(Data!$BC28)-Data!$BC28&lt;0,"Low","High"),IF(Data!$BK28="LG",IF(INT(Data!$BD28)-Data!$BD28&lt;0,"Low","High"),"High")))</f>
        <v>High</v>
      </c>
      <c r="BY28" s="41" t="str">
        <f>IF(Data!$BL28="DG",IF(INT(Data!$BB28)-Data!$BB28&lt;0,"Low","High"),IF(Data!$BL28="MG",IF(INT(Data!$BC28)-Data!$BC28&lt;0,"Low","High"),IF(Data!$BL28="LG",IF(INT(Data!$BD28)-Data!$BD28&lt;0,"Low","High"),"High")))</f>
        <v>Low</v>
      </c>
      <c r="BZ28" s="41" t="str">
        <f>IF(AND(Data!$BX28="High",Data!$BY28="High"),"High","Low")</f>
        <v>Low</v>
      </c>
      <c r="CA28" s="41" t="str">
        <f>IF(AND(Data!$BM28=Data!$BT28,Data!$BN28=Data!$BU28),"Matched",IF(Data!$BM28=Data!$BT28,"Sec Missed", IF(Data!$BN28=Data!$BU28," Pri Missed", "Both Missed")))</f>
        <v>Both Missed</v>
      </c>
      <c r="CB28" s="42">
        <v>80.6</v>
      </c>
      <c r="CC28" s="43" t="s">
        <v>100</v>
      </c>
      <c r="CD28" s="42">
        <v>100.0</v>
      </c>
      <c r="CE28" s="43" t="s">
        <v>3</v>
      </c>
      <c r="CF28" s="44"/>
      <c r="CG28" s="43" t="s">
        <v>17</v>
      </c>
      <c r="CH28" s="43" t="s">
        <v>17</v>
      </c>
      <c r="CI28" s="43" t="s">
        <v>98</v>
      </c>
      <c r="CJ28" s="42">
        <v>100.0</v>
      </c>
      <c r="CK28" s="43" t="s">
        <v>17</v>
      </c>
      <c r="CL28" s="43" t="s">
        <v>98</v>
      </c>
      <c r="CM28" s="42">
        <v>100.0</v>
      </c>
      <c r="CN28" s="43" t="s">
        <v>99</v>
      </c>
      <c r="CO28" s="1"/>
      <c r="CP28" s="1"/>
      <c r="CQ28" s="1"/>
      <c r="CR28" s="1"/>
      <c r="CS28" s="1"/>
      <c r="CT28" s="1"/>
      <c r="CU28" s="1"/>
    </row>
    <row r="29" ht="48.0" customHeight="1">
      <c r="A29" s="28">
        <v>2183.0</v>
      </c>
      <c r="B29" s="29">
        <v>28.0</v>
      </c>
      <c r="C29" s="30">
        <v>23.0</v>
      </c>
      <c r="D29" s="30">
        <v>14.0</v>
      </c>
      <c r="E29" s="30">
        <v>18.0</v>
      </c>
      <c r="F29" s="30">
        <v>4.0</v>
      </c>
      <c r="G29" s="30">
        <v>20.0</v>
      </c>
      <c r="H29" s="30">
        <v>10.0</v>
      </c>
      <c r="I29" s="30">
        <v>5.0</v>
      </c>
      <c r="J29" s="30">
        <v>22.0</v>
      </c>
      <c r="K29" s="30">
        <v>21.0</v>
      </c>
      <c r="L29" s="30">
        <v>11.0</v>
      </c>
      <c r="M29" s="30">
        <v>11.0</v>
      </c>
      <c r="N29" s="30">
        <v>12.0</v>
      </c>
      <c r="O29" s="31">
        <f>LARGE(Data!$K29:$N29,1)</f>
        <v>21</v>
      </c>
      <c r="P29" s="31">
        <f>LARGE(Data!$K29:$N29,2)</f>
        <v>12</v>
      </c>
      <c r="Q29" s="31">
        <f>LARGE(Data!$K29:$N29,3)</f>
        <v>11</v>
      </c>
      <c r="R29" s="31">
        <f>LARGE(Data!$K29:$N29,4)</f>
        <v>11</v>
      </c>
      <c r="S29" s="32">
        <f>LARGE(Data!$C29:$F29,1)</f>
        <v>23</v>
      </c>
      <c r="T29" s="32">
        <f>LARGE(Data!$C29:$F29,2)</f>
        <v>18</v>
      </c>
      <c r="U29" s="32">
        <f>LARGE(Data!$C29:$F29,3)</f>
        <v>14</v>
      </c>
      <c r="V29" s="32">
        <f>LARGE(Data!$C29:$F29,4)</f>
        <v>4</v>
      </c>
      <c r="W29" s="33">
        <f>LARGE(Data!$G29:$J29,1)</f>
        <v>22</v>
      </c>
      <c r="X29" s="33">
        <f>LARGE(Data!$G29:$J29,2)</f>
        <v>20</v>
      </c>
      <c r="Y29" s="33">
        <f>LARGE(Data!$G29:$J29,3)</f>
        <v>10</v>
      </c>
      <c r="Z29" s="33">
        <f>LARGE(Data!$G29:$J29,4)</f>
        <v>5</v>
      </c>
      <c r="AA29" s="30">
        <f>Data!$O29-Data!$P29</f>
        <v>9</v>
      </c>
      <c r="AB29" s="30">
        <f>Data!$P29-Data!$Q29</f>
        <v>1</v>
      </c>
      <c r="AC29" s="30">
        <f>Data!$Q29-Data!$R29</f>
        <v>0</v>
      </c>
      <c r="AD29" s="30">
        <f>(Data!$AA29+Data!$AB29)/SUM(Data!$AA29:$AC29)</f>
        <v>1</v>
      </c>
      <c r="AE29" s="31">
        <f>Data!$AA29^2/SQRT(Data!$AA29^2+Data!$AB29^2+Data!$AC29^2)</f>
        <v>8.944953612</v>
      </c>
      <c r="AF29" s="31">
        <f>Data!$AB29^2/SQRT(Data!$AA29^2+Data!$AB29^2+Data!$AC29^2)</f>
        <v>0.1104315261</v>
      </c>
      <c r="AG29" s="31">
        <f>Data!$AC29^2/SQRT(Data!$AA29^2+Data!$AB29^2+Data!$AC29^2)</f>
        <v>0</v>
      </c>
      <c r="AH29" s="30">
        <f>Data!$S29-Data!$T29</f>
        <v>5</v>
      </c>
      <c r="AI29" s="30">
        <f>Data!$T29-Data!$U29</f>
        <v>4</v>
      </c>
      <c r="AJ29" s="30">
        <f>Data!$U29-Data!$V29</f>
        <v>10</v>
      </c>
      <c r="AK29" s="30">
        <f>(Data!$AH29+Data!$AI29)/(Data!$AH29+Data!$AI29+Data!$AJ29)</f>
        <v>0.4736842105</v>
      </c>
      <c r="AL29" s="32">
        <f>Data!$AH29^2/SQRT(Data!$AH29^2+Data!$AI29^2+Data!$AJ29^2)</f>
        <v>2.105379803</v>
      </c>
      <c r="AM29" s="32">
        <f>Data!$AI29^2/SQRT(Data!$AH29^2+Data!$AI29^2+Data!$AJ29^2)</f>
        <v>1.347443074</v>
      </c>
      <c r="AN29" s="32">
        <f>Data!$AJ29^2/SQRT(Data!$AH29^2+Data!$AI29^2+Data!$AJ29^2)</f>
        <v>8.421519211</v>
      </c>
      <c r="AO29" s="30">
        <f>Data!$W29-Data!$X29</f>
        <v>2</v>
      </c>
      <c r="AP29" s="30">
        <f>Data!$X29-Data!$Y29</f>
        <v>10</v>
      </c>
      <c r="AQ29" s="30">
        <f>Data!$Y29-Data!$Z29</f>
        <v>5</v>
      </c>
      <c r="AR29" s="30">
        <f>(Data!$AO29+Data!$AP29)/(Data!$AO29+Data!$AP29+Data!$AQ29)</f>
        <v>0.7058823529</v>
      </c>
      <c r="AS29" s="33">
        <f>Data!$AO29^2/SQRT(Data!$AO29^2+Data!$AP29^2+Data!$AQ29^2)</f>
        <v>0.3521803625</v>
      </c>
      <c r="AT29" s="33">
        <f>Data!$AP29^2/SQRT(Data!$AO29^2+Data!$AP29^2+Data!$AQ29^2)</f>
        <v>8.804509063</v>
      </c>
      <c r="AU29" s="33">
        <f>Data!$AQ29^2/SQRT(Data!$AO29^2+Data!$AP29^2+Data!$AQ29^2)</f>
        <v>2.201127266</v>
      </c>
      <c r="AV29" s="34">
        <f>_xlfn.VAR.P(Data!$K29:$N29)</f>
        <v>17.6875</v>
      </c>
      <c r="AW29" s="35">
        <f>_xlfn.VAR.P(Data!$C29:$F29)</f>
        <v>48.6875</v>
      </c>
      <c r="AX29" s="36">
        <f>_xlfn.VAR.P(Data!$G29:$J29)</f>
        <v>49.1875</v>
      </c>
      <c r="AY29" s="37"/>
      <c r="AZ29" s="38"/>
      <c r="BA29" s="39"/>
      <c r="BB29" s="30" t="str">
        <f>IF(AND(Data!$AE29&gt;Data!$AF29,Data!$AE29&gt;Data!$AG29),"1",IF(AND(Data!$AF29&gt;Data!$AE29,Data!$AF29&gt;Data!$AG29),IF(Data!$AF29&lt;2.5*Data!$AE29,"1.2",IF(OR(Data!$AE29&gt;2.5,Data!$AE29+Data!$AF29+Data!$AG29&lt;9),"2.2","2")),IF(AND(Data!$AG29&gt;3.5*Data!$AE29,Data!$AG29&gt;3.5*Data!$AF29,Data!$AE29+Data!$AF29+Data!$AG29&gt;11,Data!$AE29+Data!$AF29&lt;2,Data!$Q29&gt;=18),"3",IF((Data!$AE29&gt;3*Data!$AF29),"1.3",IF(AND(Data!$AF29&gt;3*Data!$AE29,Data!$AF29&gt;2),"2.3","3.3")))))</f>
        <v>1</v>
      </c>
      <c r="BC29" s="30" t="str">
        <f>IF(AND(Data!$AL29&gt;Data!$AM29,Data!$AL29&gt;Data!$AN29),"1",IF(AND(Data!$AM29&gt;Data!$AL29,Data!$AM29&gt;Data!$AN29),IF(Data!$AM29&lt;2.5*Data!$AL29,"1.2",IF(OR(Data!$AL29&gt;2.5,Data!$AL29+Data!$AM29+Data!$AN29&lt;9),"2.2","2")),IF(AND(Data!$AN29&gt;3.5*Data!$AL29,Data!$AN29&gt;3.5*Data!$AM29,Data!$AL29+Data!$AM29+Data!$AN29&gt;11,Data!$AL29+Data!$AM29&lt;2,Data!$U29&gt;=18),"3",IF((Data!$AL29&gt;3*Data!$AM29),"1.3",IF(AND(Data!$AM29&gt;3*Data!$AL29,Data!$AM29&gt;2),"2.3","3.3")))))</f>
        <v>3.3</v>
      </c>
      <c r="BD29" s="30" t="str">
        <f>IF(AND(Data!$AS29&gt;Data!$AT29,Data!$AS29&gt;Data!$AU29),"1",IF(AND(Data!$AT29&gt;Data!$AS29,Data!$AT29&gt;Data!$AU29),IF(Data!$AT29&lt;2.5*Data!$AS29,"1.2",IF(OR(Data!$AS29&gt;2.5,Data!$AS29+Data!$AT29+Data!$AU29&lt;9),"2.2","2")),IF(AND(Data!$AU29&gt;3.5*Data!$AS29,Data!$AU29&gt;3.5*Data!$AT29,Data!$AS29+Data!$AT29+Data!$AU29&gt;11,Data!$AS29+Data!$AT29&lt;2,Data!$Y29&gt;=18),"3",IF((Data!$AS29&gt;3*Data!$AT29),"1.3",IF(AND(Data!$AT29&gt;3*Data!$AS29,Data!$AT29&gt;2),"2.3","3.3")))))</f>
        <v>2</v>
      </c>
      <c r="BE29" s="30" t="str">
        <f t="array" ref="BE29">XLOOKUP(Data!$O29,Data!$K29:$N29,$K$1:$N$1,"?",0,1)&amp;XLOOKUP(Data!$P29,Data!$K29:$N29,$K$1:$N$1,"?",0,1)&amp;XLOOKUP(Data!$Q29,Data!$K29:$N29,$K$1:$N$1,"?",0,1)</f>
        <v>DCI</v>
      </c>
      <c r="BF29" s="30" t="str">
        <f t="array" ref="BF29">XLOOKUP(Data!$S29,Data!$C29:$F29,$C$1:$F$1,"?",0,1)&amp;XLOOKUP(Data!$T29,Data!$C29:$F29,$C$1:$F$1,"?",0,1)&amp;XLOOKUP(Data!$U29,Data!$C29:$F29,$C$1:$F$1,"?",0,1)</f>
        <v>DSI</v>
      </c>
      <c r="BG29" s="30" t="str">
        <f t="array" ref="BG29">XLOOKUP(Data!$W29,Data!$G29:$J29,$G$1:$J$1,"?",0,1)&amp;XLOOKUP(Data!$X29,Data!$G29:$J29,$G$1:$J$1,"?",0,1)&amp;XLOOKUP(Data!$Y29,Data!$G29:$J29,$G$1:$J$1,"?",0,1)</f>
        <v>CDI</v>
      </c>
      <c r="BH29" s="30" t="str">
        <f>VLOOKUP(LEFT(Data!$BE29,Data!$BB29),'Key 2'!$A$1:$C$40,2,FALSE)</f>
        <v>D</v>
      </c>
      <c r="BI29" s="30" t="str">
        <f>VLOOKUP(LEFT(Data!$BF29,Data!$BC29),'Key 2'!$A$1:$C$40,2,FALSE)</f>
        <v>DIS</v>
      </c>
      <c r="BJ29" s="30" t="str">
        <f>VLOOKUP(LEFT(Data!$BG29,Data!$BD29),'Key 2'!$A$1:$C$40,2,FALSE)</f>
        <v>DC</v>
      </c>
      <c r="BK29" s="30" t="str">
        <f>IF(AND(Data!$AV29&gt;=15,Data!$O29&gt;=20),"DG",IF(AND(Data!$AW29&gt;=15,Data!$S29&gt;=20),"MG",IF(AND(Data!$AV29&gt;=15,Data!$W29&gt;=20),"LG","0")))</f>
        <v>DG</v>
      </c>
      <c r="BL29" s="30" t="str">
        <f>IF(AND(Data!$BK29="DG",Data!$AW29&gt;=15,Data!$S29&gt;=20,Data!$BH29&lt;&gt;Data!$BI29),"MG","LG")</f>
        <v>MG</v>
      </c>
      <c r="BM29" s="30" t="str">
        <f>IF(Data!$BK29="DG",Data!$BH29,IF(Data!$BK29="MG",Data!$BI29,Data!$BJ29))</f>
        <v>D</v>
      </c>
      <c r="BN29" s="30" t="str">
        <f>IF(Data!$BL29="DG",Data!$BH29,IF(Data!$BL29="MG",Data!$BI29,Data!$BJ29))</f>
        <v>DIS</v>
      </c>
      <c r="BO29" s="40"/>
      <c r="BP29" s="40"/>
      <c r="BQ29" s="40"/>
      <c r="BR29" s="41"/>
      <c r="BS29" s="41"/>
      <c r="BT29" s="41" t="str">
        <f>VLOOKUP(Data!$BR29,'Key 1'!$B$1:$D$15,2,FALSE)</f>
        <v>TI</v>
      </c>
      <c r="BU29" s="41" t="str">
        <f>VLOOKUP(Data!$BS29,'Key 1'!$B$1:$D$15,2,FALSE)</f>
        <v>TI</v>
      </c>
      <c r="BV29" s="41">
        <f>VLOOKUP(Data!$BR29,'Key 1'!$B$1:$D$15,3,FALSE)</f>
        <v>0</v>
      </c>
      <c r="BW29" s="41">
        <f>VLOOKUP(Data!$BS29,'Key 1'!$B$1:$D$15,3,FALSE)</f>
        <v>0</v>
      </c>
      <c r="BX29" s="41" t="str">
        <f>IF(Data!$BK29="DG",IF(INT(Data!$BB29)-Data!$BB29&lt;0,"Low","High"),IF(Data!$BK29="MG",IF(INT(Data!$BC29)-Data!$BC29&lt;0,"Low","High"),IF(Data!$BK29="LG",IF(INT(Data!$BD29)-Data!$BD29&lt;0,"Low","High"),"High")))</f>
        <v>High</v>
      </c>
      <c r="BY29" s="41" t="str">
        <f>IF(Data!$BL29="DG",IF(INT(Data!$BB29)-Data!$BB29&lt;0,"Low","High"),IF(Data!$BL29="MG",IF(INT(Data!$BC29)-Data!$BC29&lt;0,"Low","High"),IF(Data!$BL29="LG",IF(INT(Data!$BD29)-Data!$BD29&lt;0,"Low","High"),"High")))</f>
        <v>Low</v>
      </c>
      <c r="BZ29" s="41" t="str">
        <f>IF(AND(Data!$BX29="High",Data!$BY29="High"),"High","Low")</f>
        <v>Low</v>
      </c>
      <c r="CA29" s="41" t="str">
        <f>IF(AND(Data!$BM29=Data!$BT29,Data!$BN29=Data!$BU29),"Matched",IF(Data!$BM29=Data!$BT29,"Sec Missed", IF(Data!$BN29=Data!$BU29," Pri Missed", "Both Missed")))</f>
        <v>Both Missed</v>
      </c>
      <c r="CB29" s="42">
        <v>100.0</v>
      </c>
      <c r="CC29" s="42">
        <v>61.0</v>
      </c>
      <c r="CD29" s="42">
        <v>100.0</v>
      </c>
      <c r="CE29" s="43" t="s">
        <v>0</v>
      </c>
      <c r="CF29" s="43" t="s">
        <v>16</v>
      </c>
      <c r="CG29" s="43" t="s">
        <v>17</v>
      </c>
      <c r="CH29" s="43" t="s">
        <v>0</v>
      </c>
      <c r="CI29" s="43" t="s">
        <v>97</v>
      </c>
      <c r="CJ29" s="42">
        <v>100.0</v>
      </c>
      <c r="CK29" s="43" t="s">
        <v>16</v>
      </c>
      <c r="CL29" s="43" t="s">
        <v>102</v>
      </c>
      <c r="CM29" s="42">
        <v>61.03</v>
      </c>
      <c r="CN29" s="43" t="s">
        <v>99</v>
      </c>
      <c r="CO29" s="1"/>
      <c r="CP29" s="1"/>
      <c r="CQ29" s="1"/>
      <c r="CR29" s="1"/>
      <c r="CS29" s="1"/>
      <c r="CT29" s="1"/>
      <c r="CU29" s="1"/>
    </row>
    <row r="30" ht="48.0" customHeight="1">
      <c r="A30" s="28">
        <v>2184.0</v>
      </c>
      <c r="B30" s="29">
        <v>28.0</v>
      </c>
      <c r="C30" s="30">
        <v>9.0</v>
      </c>
      <c r="D30" s="30">
        <v>14.0</v>
      </c>
      <c r="E30" s="30">
        <v>18.0</v>
      </c>
      <c r="F30" s="30">
        <v>21.0</v>
      </c>
      <c r="G30" s="30">
        <v>7.0</v>
      </c>
      <c r="H30" s="30">
        <v>10.0</v>
      </c>
      <c r="I30" s="30">
        <v>18.0</v>
      </c>
      <c r="J30" s="30">
        <v>24.0</v>
      </c>
      <c r="K30" s="30">
        <v>8.0</v>
      </c>
      <c r="L30" s="30">
        <v>11.0</v>
      </c>
      <c r="M30" s="30">
        <v>17.0</v>
      </c>
      <c r="N30" s="30">
        <v>23.0</v>
      </c>
      <c r="O30" s="31">
        <f>LARGE(Data!$K30:$N30,1)</f>
        <v>23</v>
      </c>
      <c r="P30" s="31">
        <f>LARGE(Data!$K30:$N30,2)</f>
        <v>17</v>
      </c>
      <c r="Q30" s="31">
        <f>LARGE(Data!$K30:$N30,3)</f>
        <v>11</v>
      </c>
      <c r="R30" s="31">
        <f>LARGE(Data!$K30:$N30,4)</f>
        <v>8</v>
      </c>
      <c r="S30" s="32">
        <f>LARGE(Data!$C30:$F30,1)</f>
        <v>21</v>
      </c>
      <c r="T30" s="32">
        <f>LARGE(Data!$C30:$F30,2)</f>
        <v>18</v>
      </c>
      <c r="U30" s="32">
        <f>LARGE(Data!$C30:$F30,3)</f>
        <v>14</v>
      </c>
      <c r="V30" s="32">
        <f>LARGE(Data!$C30:$F30,4)</f>
        <v>9</v>
      </c>
      <c r="W30" s="33">
        <f>LARGE(Data!$G30:$J30,1)</f>
        <v>24</v>
      </c>
      <c r="X30" s="33">
        <f>LARGE(Data!$G30:$J30,2)</f>
        <v>18</v>
      </c>
      <c r="Y30" s="33">
        <f>LARGE(Data!$G30:$J30,3)</f>
        <v>10</v>
      </c>
      <c r="Z30" s="33">
        <f>LARGE(Data!$G30:$J30,4)</f>
        <v>7</v>
      </c>
      <c r="AA30" s="30">
        <f>Data!$O30-Data!$P30</f>
        <v>6</v>
      </c>
      <c r="AB30" s="30">
        <f>Data!$P30-Data!$Q30</f>
        <v>6</v>
      </c>
      <c r="AC30" s="30">
        <f>Data!$Q30-Data!$R30</f>
        <v>3</v>
      </c>
      <c r="AD30" s="30">
        <f>(Data!$AA30+Data!$AB30)/SUM(Data!$AA30:$AC30)</f>
        <v>0.8</v>
      </c>
      <c r="AE30" s="31">
        <f>Data!$AA30^2/SQRT(Data!$AA30^2+Data!$AB30^2+Data!$AC30^2)</f>
        <v>4</v>
      </c>
      <c r="AF30" s="31">
        <f>Data!$AB30^2/SQRT(Data!$AA30^2+Data!$AB30^2+Data!$AC30^2)</f>
        <v>4</v>
      </c>
      <c r="AG30" s="31">
        <f>Data!$AC30^2/SQRT(Data!$AA30^2+Data!$AB30^2+Data!$AC30^2)</f>
        <v>1</v>
      </c>
      <c r="AH30" s="30">
        <f>Data!$S30-Data!$T30</f>
        <v>3</v>
      </c>
      <c r="AI30" s="30">
        <f>Data!$T30-Data!$U30</f>
        <v>4</v>
      </c>
      <c r="AJ30" s="30">
        <f>Data!$U30-Data!$V30</f>
        <v>5</v>
      </c>
      <c r="AK30" s="30">
        <f>(Data!$AH30+Data!$AI30)/(Data!$AH30+Data!$AI30+Data!$AJ30)</f>
        <v>0.5833333333</v>
      </c>
      <c r="AL30" s="32">
        <f>Data!$AH30^2/SQRT(Data!$AH30^2+Data!$AI30^2+Data!$AJ30^2)</f>
        <v>1.272792206</v>
      </c>
      <c r="AM30" s="32">
        <f>Data!$AI30^2/SQRT(Data!$AH30^2+Data!$AI30^2+Data!$AJ30^2)</f>
        <v>2.2627417</v>
      </c>
      <c r="AN30" s="32">
        <f>Data!$AJ30^2/SQRT(Data!$AH30^2+Data!$AI30^2+Data!$AJ30^2)</f>
        <v>3.535533906</v>
      </c>
      <c r="AO30" s="30">
        <f>Data!$W30-Data!$X30</f>
        <v>6</v>
      </c>
      <c r="AP30" s="30">
        <f>Data!$X30-Data!$Y30</f>
        <v>8</v>
      </c>
      <c r="AQ30" s="30">
        <f>Data!$Y30-Data!$Z30</f>
        <v>3</v>
      </c>
      <c r="AR30" s="30">
        <f>(Data!$AO30+Data!$AP30)/(Data!$AO30+Data!$AP30+Data!$AQ30)</f>
        <v>0.8235294118</v>
      </c>
      <c r="AS30" s="33">
        <f>Data!$AO30^2/SQRT(Data!$AO30^2+Data!$AP30^2+Data!$AQ30^2)</f>
        <v>3.448174627</v>
      </c>
      <c r="AT30" s="33">
        <f>Data!$AP30^2/SQRT(Data!$AO30^2+Data!$AP30^2+Data!$AQ30^2)</f>
        <v>6.130088225</v>
      </c>
      <c r="AU30" s="33">
        <f>Data!$AQ30^2/SQRT(Data!$AO30^2+Data!$AP30^2+Data!$AQ30^2)</f>
        <v>0.8620436567</v>
      </c>
      <c r="AV30" s="34">
        <f>_xlfn.VAR.P(Data!$K30:$N30)</f>
        <v>33.1875</v>
      </c>
      <c r="AW30" s="35">
        <f>_xlfn.VAR.P(Data!$C30:$F30)</f>
        <v>20.25</v>
      </c>
      <c r="AX30" s="36">
        <f>_xlfn.VAR.P(Data!$G30:$J30)</f>
        <v>44.6875</v>
      </c>
      <c r="AY30" s="37"/>
      <c r="AZ30" s="38"/>
      <c r="BA30" s="39"/>
      <c r="BB30" s="30" t="str">
        <f>IF(AND(Data!$AE30&gt;Data!$AF30,Data!$AE30&gt;Data!$AG30),"1",IF(AND(Data!$AF30&gt;Data!$AE30,Data!$AF30&gt;Data!$AG30),IF(Data!$AF30&lt;2.5*Data!$AE30,"1.2",IF(OR(Data!$AE30&gt;2.5,Data!$AE30+Data!$AF30+Data!$AG30&lt;9),"2.2","2")),IF(AND(Data!$AG30&gt;3.5*Data!$AE30,Data!$AG30&gt;3.5*Data!$AF30,Data!$AE30+Data!$AF30+Data!$AG30&gt;11,Data!$AE30+Data!$AF30&lt;2,Data!$Q30&gt;=18),"3",IF((Data!$AE30&gt;3*Data!$AF30),"1.3",IF(AND(Data!$AF30&gt;3*Data!$AE30,Data!$AF30&gt;2),"2.3","3.3")))))</f>
        <v>3.3</v>
      </c>
      <c r="BC30" s="30" t="str">
        <f>IF(AND(Data!$AL30&gt;Data!$AM30,Data!$AL30&gt;Data!$AN30),"1",IF(AND(Data!$AM30&gt;Data!$AL30,Data!$AM30&gt;Data!$AN30),IF(Data!$AM30&lt;2.5*Data!$AL30,"1.2",IF(OR(Data!$AL30&gt;2.5,Data!$AL30+Data!$AM30+Data!$AN30&lt;9),"2.2","2")),IF(AND(Data!$AN30&gt;3.5*Data!$AL30,Data!$AN30&gt;3.5*Data!$AM30,Data!$AL30+Data!$AM30+Data!$AN30&gt;11,Data!$AL30+Data!$AM30&lt;2,Data!$U30&gt;=18),"3",IF((Data!$AL30&gt;3*Data!$AM30),"1.3",IF(AND(Data!$AM30&gt;3*Data!$AL30,Data!$AM30&gt;2),"2.3","3.3")))))</f>
        <v>3.3</v>
      </c>
      <c r="BD30" s="30" t="str">
        <f>IF(AND(Data!$AS30&gt;Data!$AT30,Data!$AS30&gt;Data!$AU30),"1",IF(AND(Data!$AT30&gt;Data!$AS30,Data!$AT30&gt;Data!$AU30),IF(Data!$AT30&lt;2.5*Data!$AS30,"1.2",IF(OR(Data!$AS30&gt;2.5,Data!$AS30+Data!$AT30+Data!$AU30&lt;9),"2.2","2")),IF(AND(Data!$AU30&gt;3.5*Data!$AS30,Data!$AU30&gt;3.5*Data!$AT30,Data!$AS30+Data!$AT30+Data!$AU30&gt;11,Data!$AS30+Data!$AT30&lt;2,Data!$Y30&gt;=18),"3",IF((Data!$AS30&gt;3*Data!$AT30),"1.3",IF(AND(Data!$AT30&gt;3*Data!$AS30,Data!$AT30&gt;2),"2.3","3.3")))))</f>
        <v>1.2</v>
      </c>
      <c r="BE30" s="30" t="str">
        <f t="array" ref="BE30">XLOOKUP(Data!$O30,Data!$K30:$N30,$K$1:$N$1,"?",0,1)&amp;XLOOKUP(Data!$P30,Data!$K30:$N30,$K$1:$N$1,"?",0,1)&amp;XLOOKUP(Data!$Q30,Data!$K30:$N30,$K$1:$N$1,"?",0,1)</f>
        <v>CSI</v>
      </c>
      <c r="BF30" s="30" t="str">
        <f t="array" ref="BF30">XLOOKUP(Data!$S30,Data!$C30:$F30,$C$1:$F$1,"?",0,1)&amp;XLOOKUP(Data!$T30,Data!$C30:$F30,$C$1:$F$1,"?",0,1)&amp;XLOOKUP(Data!$U30,Data!$C30:$F30,$C$1:$F$1,"?",0,1)</f>
        <v>CSI</v>
      </c>
      <c r="BG30" s="30" t="str">
        <f t="array" ref="BG30">XLOOKUP(Data!$W30,Data!$G30:$J30,$G$1:$J$1,"?",0,1)&amp;XLOOKUP(Data!$X30,Data!$G30:$J30,$G$1:$J$1,"?",0,1)&amp;XLOOKUP(Data!$Y30,Data!$G30:$J30,$G$1:$J$1,"?",0,1)</f>
        <v>CSI</v>
      </c>
      <c r="BH30" s="30" t="str">
        <f>VLOOKUP(LEFT(Data!$BE30,Data!$BB30),'Key 2'!$A$1:$C$40,2,FALSE)</f>
        <v>ISC</v>
      </c>
      <c r="BI30" s="30" t="str">
        <f>VLOOKUP(LEFT(Data!$BF30,Data!$BC30),'Key 2'!$A$1:$C$40,2,FALSE)</f>
        <v>ISC</v>
      </c>
      <c r="BJ30" s="30" t="str">
        <f>VLOOKUP(LEFT(Data!$BG30,Data!$BD30),'Key 2'!$A$1:$C$40,2,FALSE)</f>
        <v>C</v>
      </c>
      <c r="BK30" s="30" t="str">
        <f>IF(AND(Data!$AV30&gt;=15,Data!$O30&gt;=20),"DG",IF(AND(Data!$AW30&gt;=15,Data!$S30&gt;=20),"MG",IF(AND(Data!$AV30&gt;=15,Data!$W30&gt;=20),"LG","0")))</f>
        <v>DG</v>
      </c>
      <c r="BL30" s="30" t="str">
        <f>IF(AND(Data!$BK30="DG",Data!$AW30&gt;=15,Data!$S30&gt;=20,Data!$BH30&lt;&gt;Data!$BI30),"MG","LG")</f>
        <v>LG</v>
      </c>
      <c r="BM30" s="30" t="str">
        <f>IF(Data!$BK30="DG",Data!$BH30,IF(Data!$BK30="MG",Data!$BI30,Data!$BJ30))</f>
        <v>ISC</v>
      </c>
      <c r="BN30" s="30" t="str">
        <f>IF(Data!$BL30="DG",Data!$BH30,IF(Data!$BL30="MG",Data!$BI30,Data!$BJ30))</f>
        <v>C</v>
      </c>
      <c r="BO30" s="40"/>
      <c r="BP30" s="40"/>
      <c r="BQ30" s="40"/>
      <c r="BR30" s="41"/>
      <c r="BS30" s="41"/>
      <c r="BT30" s="41" t="str">
        <f>VLOOKUP(Data!$BR30,'Key 1'!$B$1:$D$15,2,FALSE)</f>
        <v>TI</v>
      </c>
      <c r="BU30" s="41" t="str">
        <f>VLOOKUP(Data!$BS30,'Key 1'!$B$1:$D$15,2,FALSE)</f>
        <v>TI</v>
      </c>
      <c r="BV30" s="41">
        <f>VLOOKUP(Data!$BR30,'Key 1'!$B$1:$D$15,3,FALSE)</f>
        <v>0</v>
      </c>
      <c r="BW30" s="41">
        <f>VLOOKUP(Data!$BS30,'Key 1'!$B$1:$D$15,3,FALSE)</f>
        <v>0</v>
      </c>
      <c r="BX30" s="41" t="str">
        <f>IF(Data!$BK30="DG",IF(INT(Data!$BB30)-Data!$BB30&lt;0,"Low","High"),IF(Data!$BK30="MG",IF(INT(Data!$BC30)-Data!$BC30&lt;0,"Low","High"),IF(Data!$BK30="LG",IF(INT(Data!$BD30)-Data!$BD30&lt;0,"Low","High"),"High")))</f>
        <v>Low</v>
      </c>
      <c r="BY30" s="41" t="str">
        <f>IF(Data!$BL30="DG",IF(INT(Data!$BB30)-Data!$BB30&lt;0,"Low","High"),IF(Data!$BL30="MG",IF(INT(Data!$BC30)-Data!$BC30&lt;0,"Low","High"),IF(Data!$BL30="LG",IF(INT(Data!$BD30)-Data!$BD30&lt;0,"Low","High"),"High")))</f>
        <v>Low</v>
      </c>
      <c r="BZ30" s="41" t="str">
        <f>IF(AND(Data!$BX30="High",Data!$BY30="High"),"High","Low")</f>
        <v>Low</v>
      </c>
      <c r="CA30" s="41" t="str">
        <f>IF(AND(Data!$BM30=Data!$BT30,Data!$BN30=Data!$BU30),"Matched",IF(Data!$BM30=Data!$BT30,"Sec Missed", IF(Data!$BN30=Data!$BU30," Pri Missed", "Both Missed")))</f>
        <v>Both Missed</v>
      </c>
      <c r="CB30" s="42">
        <v>100.0</v>
      </c>
      <c r="CC30" s="42">
        <v>82.3</v>
      </c>
      <c r="CD30" s="42">
        <v>100.0</v>
      </c>
      <c r="CE30" s="43" t="s">
        <v>3</v>
      </c>
      <c r="CF30" s="43" t="s">
        <v>105</v>
      </c>
      <c r="CG30" s="43" t="s">
        <v>3</v>
      </c>
      <c r="CH30" s="43" t="s">
        <v>3</v>
      </c>
      <c r="CI30" s="43" t="s">
        <v>97</v>
      </c>
      <c r="CJ30" s="42">
        <v>100.0</v>
      </c>
      <c r="CK30" s="43" t="s">
        <v>105</v>
      </c>
      <c r="CL30" s="43" t="s">
        <v>102</v>
      </c>
      <c r="CM30" s="42">
        <v>82.3</v>
      </c>
      <c r="CN30" s="43" t="s">
        <v>99</v>
      </c>
      <c r="CO30" s="1"/>
      <c r="CP30" s="1"/>
      <c r="CQ30" s="1"/>
      <c r="CR30" s="1"/>
      <c r="CS30" s="1"/>
      <c r="CT30" s="1"/>
      <c r="CU30" s="1"/>
    </row>
    <row r="31" ht="48.0" customHeight="1">
      <c r="A31" s="28">
        <v>2185.0</v>
      </c>
      <c r="B31" s="29">
        <v>28.0</v>
      </c>
      <c r="C31" s="30">
        <v>14.0</v>
      </c>
      <c r="D31" s="30">
        <v>12.0</v>
      </c>
      <c r="E31" s="30">
        <v>18.0</v>
      </c>
      <c r="F31" s="30">
        <v>21.0</v>
      </c>
      <c r="G31" s="30">
        <v>18.0</v>
      </c>
      <c r="H31" s="30">
        <v>7.0</v>
      </c>
      <c r="I31" s="30">
        <v>15.0</v>
      </c>
      <c r="J31" s="30">
        <v>18.5</v>
      </c>
      <c r="K31" s="30">
        <v>15.0</v>
      </c>
      <c r="L31" s="30">
        <v>8.0</v>
      </c>
      <c r="M31" s="30">
        <v>15.0</v>
      </c>
      <c r="N31" s="30">
        <v>20.0</v>
      </c>
      <c r="O31" s="31">
        <f>LARGE(Data!$K31:$N31,1)</f>
        <v>20</v>
      </c>
      <c r="P31" s="31">
        <f>LARGE(Data!$K31:$N31,2)</f>
        <v>15</v>
      </c>
      <c r="Q31" s="31">
        <f>LARGE(Data!$K31:$N31,3)</f>
        <v>15</v>
      </c>
      <c r="R31" s="31">
        <f>LARGE(Data!$K31:$N31,4)</f>
        <v>8</v>
      </c>
      <c r="S31" s="32">
        <f>LARGE(Data!$C31:$F31,1)</f>
        <v>21</v>
      </c>
      <c r="T31" s="32">
        <f>LARGE(Data!$C31:$F31,2)</f>
        <v>18</v>
      </c>
      <c r="U31" s="32">
        <f>LARGE(Data!$C31:$F31,3)</f>
        <v>14</v>
      </c>
      <c r="V31" s="32">
        <f>LARGE(Data!$C31:$F31,4)</f>
        <v>12</v>
      </c>
      <c r="W31" s="33">
        <f>LARGE(Data!$G31:$J31,1)</f>
        <v>18.5</v>
      </c>
      <c r="X31" s="33">
        <f>LARGE(Data!$G31:$J31,2)</f>
        <v>18</v>
      </c>
      <c r="Y31" s="33">
        <f>LARGE(Data!$G31:$J31,3)</f>
        <v>15</v>
      </c>
      <c r="Z31" s="33">
        <f>LARGE(Data!$G31:$J31,4)</f>
        <v>7</v>
      </c>
      <c r="AA31" s="30">
        <f>Data!$O31-Data!$P31</f>
        <v>5</v>
      </c>
      <c r="AB31" s="30">
        <f>Data!$P31-Data!$Q31</f>
        <v>0</v>
      </c>
      <c r="AC31" s="30">
        <f>Data!$Q31-Data!$R31</f>
        <v>7</v>
      </c>
      <c r="AD31" s="30">
        <f>(Data!$AA31+Data!$AB31)/SUM(Data!$AA31:$AC31)</f>
        <v>0.4166666667</v>
      </c>
      <c r="AE31" s="31">
        <f>Data!$AA31^2/SQRT(Data!$AA31^2+Data!$AB31^2+Data!$AC31^2)</f>
        <v>2.906190969</v>
      </c>
      <c r="AF31" s="31">
        <f>Data!$AB31^2/SQRT(Data!$AA31^2+Data!$AB31^2+Data!$AC31^2)</f>
        <v>0</v>
      </c>
      <c r="AG31" s="31">
        <f>Data!$AC31^2/SQRT(Data!$AA31^2+Data!$AB31^2+Data!$AC31^2)</f>
        <v>5.696134298</v>
      </c>
      <c r="AH31" s="30">
        <f>Data!$S31-Data!$T31</f>
        <v>3</v>
      </c>
      <c r="AI31" s="30">
        <f>Data!$T31-Data!$U31</f>
        <v>4</v>
      </c>
      <c r="AJ31" s="30">
        <f>Data!$U31-Data!$V31</f>
        <v>2</v>
      </c>
      <c r="AK31" s="30">
        <f>(Data!$AH31+Data!$AI31)/(Data!$AH31+Data!$AI31+Data!$AJ31)</f>
        <v>0.7777777778</v>
      </c>
      <c r="AL31" s="32">
        <f>Data!$AH31^2/SQRT(Data!$AH31^2+Data!$AI31^2+Data!$AJ31^2)</f>
        <v>1.671258044</v>
      </c>
      <c r="AM31" s="32">
        <f>Data!$AI31^2/SQRT(Data!$AH31^2+Data!$AI31^2+Data!$AJ31^2)</f>
        <v>2.971125411</v>
      </c>
      <c r="AN31" s="32">
        <f>Data!$AJ31^2/SQRT(Data!$AH31^2+Data!$AI31^2+Data!$AJ31^2)</f>
        <v>0.7427813527</v>
      </c>
      <c r="AO31" s="30">
        <f>Data!$W31-Data!$X31</f>
        <v>0.5</v>
      </c>
      <c r="AP31" s="30">
        <f>Data!$X31-Data!$Y31</f>
        <v>3</v>
      </c>
      <c r="AQ31" s="30">
        <f>Data!$Y31-Data!$Z31</f>
        <v>8</v>
      </c>
      <c r="AR31" s="30">
        <f>(Data!$AO31+Data!$AP31)/(Data!$AO31+Data!$AP31+Data!$AQ31)</f>
        <v>0.3043478261</v>
      </c>
      <c r="AS31" s="33">
        <f>Data!$AO31^2/SQRT(Data!$AO31^2+Data!$AP31^2+Data!$AQ31^2)</f>
        <v>0.02921031189</v>
      </c>
      <c r="AT31" s="33">
        <f>Data!$AP31^2/SQRT(Data!$AO31^2+Data!$AP31^2+Data!$AQ31^2)</f>
        <v>1.051571228</v>
      </c>
      <c r="AU31" s="33">
        <f>Data!$AQ31^2/SQRT(Data!$AO31^2+Data!$AP31^2+Data!$AQ31^2)</f>
        <v>7.477839844</v>
      </c>
      <c r="AV31" s="34">
        <f>_xlfn.VAR.P(Data!$K31:$N31)</f>
        <v>18.25</v>
      </c>
      <c r="AW31" s="35">
        <f>_xlfn.VAR.P(Data!$C31:$F31)</f>
        <v>12.1875</v>
      </c>
      <c r="AX31" s="36">
        <f>_xlfn.VAR.P(Data!$G31:$J31)</f>
        <v>21.171875</v>
      </c>
      <c r="AY31" s="37"/>
      <c r="AZ31" s="38"/>
      <c r="BA31" s="39"/>
      <c r="BB31" s="30" t="str">
        <f>IF(AND(Data!$AE31&gt;Data!$AF31,Data!$AE31&gt;Data!$AG31),"1",IF(AND(Data!$AF31&gt;Data!$AE31,Data!$AF31&gt;Data!$AG31),IF(Data!$AF31&lt;2.5*Data!$AE31,"1.2",IF(OR(Data!$AE31&gt;2.5,Data!$AE31+Data!$AF31+Data!$AG31&lt;9),"2.2","2")),IF(AND(Data!$AG31&gt;3.5*Data!$AE31,Data!$AG31&gt;3.5*Data!$AF31,Data!$AE31+Data!$AF31+Data!$AG31&gt;11,Data!$AE31+Data!$AF31&lt;2,Data!$Q31&gt;=18),"3",IF((Data!$AE31&gt;3*Data!$AF31),"1.3",IF(AND(Data!$AF31&gt;3*Data!$AE31,Data!$AF31&gt;2),"2.3","3.3")))))</f>
        <v>1.3</v>
      </c>
      <c r="BC31" s="30" t="str">
        <f>IF(AND(Data!$AL31&gt;Data!$AM31,Data!$AL31&gt;Data!$AN31),"1",IF(AND(Data!$AM31&gt;Data!$AL31,Data!$AM31&gt;Data!$AN31),IF(Data!$AM31&lt;2.5*Data!$AL31,"1.2",IF(OR(Data!$AL31&gt;2.5,Data!$AL31+Data!$AM31+Data!$AN31&lt;9),"2.2","2")),IF(AND(Data!$AN31&gt;3.5*Data!$AL31,Data!$AN31&gt;3.5*Data!$AM31,Data!$AL31+Data!$AM31+Data!$AN31&gt;11,Data!$AL31+Data!$AM31&lt;2,Data!$U31&gt;=18),"3",IF((Data!$AL31&gt;3*Data!$AM31),"1.3",IF(AND(Data!$AM31&gt;3*Data!$AL31,Data!$AM31&gt;2),"2.3","3.3")))))</f>
        <v>1.2</v>
      </c>
      <c r="BD31" s="30" t="str">
        <f>IF(AND(Data!$AS31&gt;Data!$AT31,Data!$AS31&gt;Data!$AU31),"1",IF(AND(Data!$AT31&gt;Data!$AS31,Data!$AT31&gt;Data!$AU31),IF(Data!$AT31&lt;2.5*Data!$AS31,"1.2",IF(OR(Data!$AS31&gt;2.5,Data!$AS31+Data!$AT31+Data!$AU31&lt;9),"2.2","2")),IF(AND(Data!$AU31&gt;3.5*Data!$AS31,Data!$AU31&gt;3.5*Data!$AT31,Data!$AS31+Data!$AT31+Data!$AU31&gt;11,Data!$AS31+Data!$AT31&lt;2,Data!$Y31&gt;=18),"3",IF((Data!$AS31&gt;3*Data!$AT31),"1.3",IF(AND(Data!$AT31&gt;3*Data!$AS31,Data!$AT31&gt;2),"2.3","3.3")))))</f>
        <v>3.3</v>
      </c>
      <c r="BE31" s="30" t="str">
        <f t="array" ref="BE31">XLOOKUP(Data!$O31,Data!$K31:$N31,$K$1:$N$1,"?",0,1)&amp;XLOOKUP(Data!$P31,Data!$K31:$N31,$K$1:$N$1,"?",0,1)&amp;XLOOKUP(Data!$Q31,Data!$K31:$N31,$K$1:$N$1,"?",0,1)</f>
        <v>CDD</v>
      </c>
      <c r="BF31" s="30" t="str">
        <f t="array" ref="BF31">XLOOKUP(Data!$S31,Data!$C31:$F31,$C$1:$F$1,"?",0,1)&amp;XLOOKUP(Data!$T31,Data!$C31:$F31,$C$1:$F$1,"?",0,1)&amp;XLOOKUP(Data!$U31,Data!$C31:$F31,$C$1:$F$1,"?",0,1)</f>
        <v>CSD</v>
      </c>
      <c r="BG31" s="30" t="str">
        <f t="array" ref="BG31">XLOOKUP(Data!$W31,Data!$G31:$J31,$G$1:$J$1,"?",0,1)&amp;XLOOKUP(Data!$X31,Data!$G31:$J31,$G$1:$J$1,"?",0,1)&amp;XLOOKUP(Data!$Y31,Data!$G31:$J31,$G$1:$J$1,"?",0,1)</f>
        <v>CDS</v>
      </c>
      <c r="BH31" s="30" t="str">
        <f>VLOOKUP(LEFT(Data!$BE31,Data!$BB31),'Key 2'!$A$1:$C$40,2,FALSE)</f>
        <v>C</v>
      </c>
      <c r="BI31" s="30" t="str">
        <f>VLOOKUP(LEFT(Data!$BF31,Data!$BC31),'Key 2'!$A$1:$C$40,2,FALSE)</f>
        <v>C</v>
      </c>
      <c r="BJ31" s="30" t="str">
        <f>VLOOKUP(LEFT(Data!$BG31,Data!$BD31),'Key 2'!$A$1:$C$40,2,FALSE)</f>
        <v>DSC</v>
      </c>
      <c r="BK31" s="30" t="str">
        <f>IF(AND(Data!$AV31&gt;=15,Data!$O31&gt;=20),"DG",IF(AND(Data!$AW31&gt;=15,Data!$S31&gt;=20),"MG",IF(AND(Data!$AV31&gt;=15,Data!$W31&gt;=20),"LG","0")))</f>
        <v>DG</v>
      </c>
      <c r="BL31" s="30" t="str">
        <f>IF(AND(Data!$BK31="DG",Data!$AW31&gt;=15,Data!$S31&gt;=20,Data!$BH31&lt;&gt;Data!$BI31),"MG","LG")</f>
        <v>LG</v>
      </c>
      <c r="BM31" s="30" t="str">
        <f>IF(Data!$BK31="DG",Data!$BH31,IF(Data!$BK31="MG",Data!$BI31,Data!$BJ31))</f>
        <v>C</v>
      </c>
      <c r="BN31" s="30" t="str">
        <f>IF(Data!$BL31="DG",Data!$BH31,IF(Data!$BL31="MG",Data!$BI31,Data!$BJ31))</f>
        <v>DSC</v>
      </c>
      <c r="BO31" s="40"/>
      <c r="BP31" s="40"/>
      <c r="BQ31" s="40"/>
      <c r="BR31" s="41"/>
      <c r="BS31" s="41"/>
      <c r="BT31" s="41" t="str">
        <f>VLOOKUP(Data!$BR31,'Key 1'!$B$1:$D$15,2,FALSE)</f>
        <v>TI</v>
      </c>
      <c r="BU31" s="41" t="str">
        <f>VLOOKUP(Data!$BS31,'Key 1'!$B$1:$D$15,2,FALSE)</f>
        <v>TI</v>
      </c>
      <c r="BV31" s="41">
        <f>VLOOKUP(Data!$BR31,'Key 1'!$B$1:$D$15,3,FALSE)</f>
        <v>0</v>
      </c>
      <c r="BW31" s="41">
        <f>VLOOKUP(Data!$BS31,'Key 1'!$B$1:$D$15,3,FALSE)</f>
        <v>0</v>
      </c>
      <c r="BX31" s="41" t="str">
        <f>IF(Data!$BK31="DG",IF(INT(Data!$BB31)-Data!$BB31&lt;0,"Low","High"),IF(Data!$BK31="MG",IF(INT(Data!$BC31)-Data!$BC31&lt;0,"Low","High"),IF(Data!$BK31="LG",IF(INT(Data!$BD31)-Data!$BD31&lt;0,"Low","High"),"High")))</f>
        <v>Low</v>
      </c>
      <c r="BY31" s="41" t="str">
        <f>IF(Data!$BL31="DG",IF(INT(Data!$BB31)-Data!$BB31&lt;0,"Low","High"),IF(Data!$BL31="MG",IF(INT(Data!$BC31)-Data!$BC31&lt;0,"Low","High"),IF(Data!$BL31="LG",IF(INT(Data!$BD31)-Data!$BD31&lt;0,"Low","High"),"High")))</f>
        <v>Low</v>
      </c>
      <c r="BZ31" s="41" t="str">
        <f>IF(AND(Data!$BX31="High",Data!$BY31="High"),"High","Low")</f>
        <v>Low</v>
      </c>
      <c r="CA31" s="41" t="str">
        <f>IF(AND(Data!$BM31=Data!$BT31,Data!$BN31=Data!$BU31),"Matched",IF(Data!$BM31=Data!$BT31,"Sec Missed", IF(Data!$BN31=Data!$BU31," Pri Missed", "Both Missed")))</f>
        <v>Both Missed</v>
      </c>
      <c r="CB31" s="42">
        <v>100.0</v>
      </c>
      <c r="CC31" s="42">
        <v>79.0</v>
      </c>
      <c r="CD31" s="42">
        <v>100.0</v>
      </c>
      <c r="CE31" s="43" t="s">
        <v>3</v>
      </c>
      <c r="CF31" s="43" t="s">
        <v>105</v>
      </c>
      <c r="CG31" s="43" t="s">
        <v>106</v>
      </c>
      <c r="CH31" s="43" t="s">
        <v>3</v>
      </c>
      <c r="CI31" s="43" t="s">
        <v>97</v>
      </c>
      <c r="CJ31" s="42">
        <v>100.0</v>
      </c>
      <c r="CK31" s="43" t="s">
        <v>106</v>
      </c>
      <c r="CL31" s="43" t="s">
        <v>98</v>
      </c>
      <c r="CM31" s="42">
        <v>100.0</v>
      </c>
      <c r="CN31" s="43" t="s">
        <v>99</v>
      </c>
      <c r="CO31" s="1"/>
      <c r="CP31" s="1"/>
      <c r="CQ31" s="1"/>
      <c r="CR31" s="1"/>
      <c r="CS31" s="1"/>
      <c r="CT31" s="1"/>
      <c r="CU31" s="1"/>
    </row>
    <row r="32" ht="48.0" customHeight="1">
      <c r="A32" s="28">
        <v>2186.0</v>
      </c>
      <c r="B32" s="29">
        <v>28.0</v>
      </c>
      <c r="C32" s="30">
        <v>19.0</v>
      </c>
      <c r="D32" s="30">
        <v>14.0</v>
      </c>
      <c r="E32" s="30">
        <v>15.0</v>
      </c>
      <c r="F32" s="30">
        <v>21.0</v>
      </c>
      <c r="G32" s="30">
        <v>24.0</v>
      </c>
      <c r="H32" s="30">
        <v>16.0</v>
      </c>
      <c r="I32" s="30">
        <v>18.0</v>
      </c>
      <c r="J32" s="30">
        <v>4.0</v>
      </c>
      <c r="K32" s="30">
        <v>21.0</v>
      </c>
      <c r="L32" s="30">
        <v>14.0</v>
      </c>
      <c r="M32" s="30">
        <v>15.0</v>
      </c>
      <c r="N32" s="30">
        <v>11.0</v>
      </c>
      <c r="O32" s="31">
        <f>LARGE(Data!$K32:$N32,1)</f>
        <v>21</v>
      </c>
      <c r="P32" s="31">
        <f>LARGE(Data!$K32:$N32,2)</f>
        <v>15</v>
      </c>
      <c r="Q32" s="31">
        <f>LARGE(Data!$K32:$N32,3)</f>
        <v>14</v>
      </c>
      <c r="R32" s="31">
        <f>LARGE(Data!$K32:$N32,4)</f>
        <v>11</v>
      </c>
      <c r="S32" s="32">
        <f>LARGE(Data!$C32:$F32,1)</f>
        <v>21</v>
      </c>
      <c r="T32" s="32">
        <f>LARGE(Data!$C32:$F32,2)</f>
        <v>19</v>
      </c>
      <c r="U32" s="32">
        <f>LARGE(Data!$C32:$F32,3)</f>
        <v>15</v>
      </c>
      <c r="V32" s="32">
        <f>LARGE(Data!$C32:$F32,4)</f>
        <v>14</v>
      </c>
      <c r="W32" s="33">
        <f>LARGE(Data!$G32:$J32,1)</f>
        <v>24</v>
      </c>
      <c r="X32" s="33">
        <f>LARGE(Data!$G32:$J32,2)</f>
        <v>18</v>
      </c>
      <c r="Y32" s="33">
        <f>LARGE(Data!$G32:$J32,3)</f>
        <v>16</v>
      </c>
      <c r="Z32" s="33">
        <f>LARGE(Data!$G32:$J32,4)</f>
        <v>4</v>
      </c>
      <c r="AA32" s="30">
        <f>Data!$O32-Data!$P32</f>
        <v>6</v>
      </c>
      <c r="AB32" s="30">
        <f>Data!$P32-Data!$Q32</f>
        <v>1</v>
      </c>
      <c r="AC32" s="30">
        <f>Data!$Q32-Data!$R32</f>
        <v>3</v>
      </c>
      <c r="AD32" s="30">
        <f>(Data!$AA32+Data!$AB32)/SUM(Data!$AA32:$AC32)</f>
        <v>0.7</v>
      </c>
      <c r="AE32" s="31">
        <f>Data!$AA32^2/SQRT(Data!$AA32^2+Data!$AB32^2+Data!$AC32^2)</f>
        <v>5.307910422</v>
      </c>
      <c r="AF32" s="31">
        <f>Data!$AB32^2/SQRT(Data!$AA32^2+Data!$AB32^2+Data!$AC32^2)</f>
        <v>0.1474419562</v>
      </c>
      <c r="AG32" s="31">
        <f>Data!$AC32^2/SQRT(Data!$AA32^2+Data!$AB32^2+Data!$AC32^2)</f>
        <v>1.326977605</v>
      </c>
      <c r="AH32" s="30">
        <f>Data!$S32-Data!$T32</f>
        <v>2</v>
      </c>
      <c r="AI32" s="30">
        <f>Data!$T32-Data!$U32</f>
        <v>4</v>
      </c>
      <c r="AJ32" s="30">
        <f>Data!$U32-Data!$V32</f>
        <v>1</v>
      </c>
      <c r="AK32" s="30">
        <f>(Data!$AH32+Data!$AI32)/(Data!$AH32+Data!$AI32+Data!$AJ32)</f>
        <v>0.8571428571</v>
      </c>
      <c r="AL32" s="32">
        <f>Data!$AH32^2/SQRT(Data!$AH32^2+Data!$AI32^2+Data!$AJ32^2)</f>
        <v>0.8728715609</v>
      </c>
      <c r="AM32" s="32">
        <f>Data!$AI32^2/SQRT(Data!$AH32^2+Data!$AI32^2+Data!$AJ32^2)</f>
        <v>3.491486244</v>
      </c>
      <c r="AN32" s="32">
        <f>Data!$AJ32^2/SQRT(Data!$AH32^2+Data!$AI32^2+Data!$AJ32^2)</f>
        <v>0.2182178902</v>
      </c>
      <c r="AO32" s="30">
        <f>Data!$W32-Data!$X32</f>
        <v>6</v>
      </c>
      <c r="AP32" s="30">
        <f>Data!$X32-Data!$Y32</f>
        <v>2</v>
      </c>
      <c r="AQ32" s="30">
        <f>Data!$Y32-Data!$Z32</f>
        <v>12</v>
      </c>
      <c r="AR32" s="30">
        <f>(Data!$AO32+Data!$AP32)/(Data!$AO32+Data!$AP32+Data!$AQ32)</f>
        <v>0.4</v>
      </c>
      <c r="AS32" s="33">
        <f>Data!$AO32^2/SQRT(Data!$AO32^2+Data!$AP32^2+Data!$AQ32^2)</f>
        <v>2.653955211</v>
      </c>
      <c r="AT32" s="33">
        <f>Data!$AP32^2/SQRT(Data!$AO32^2+Data!$AP32^2+Data!$AQ32^2)</f>
        <v>0.2948839123</v>
      </c>
      <c r="AU32" s="33">
        <f>Data!$AQ32^2/SQRT(Data!$AO32^2+Data!$AP32^2+Data!$AQ32^2)</f>
        <v>10.61582084</v>
      </c>
      <c r="AV32" s="34">
        <f>_xlfn.VAR.P(Data!$K32:$N32)</f>
        <v>13.1875</v>
      </c>
      <c r="AW32" s="35">
        <f>_xlfn.VAR.P(Data!$C32:$F32)</f>
        <v>8.1875</v>
      </c>
      <c r="AX32" s="36">
        <f>_xlfn.VAR.P(Data!$G32:$J32)</f>
        <v>52.75</v>
      </c>
      <c r="AY32" s="37"/>
      <c r="AZ32" s="38"/>
      <c r="BA32" s="39"/>
      <c r="BB32" s="30" t="str">
        <f>IF(AND(Data!$AE32&gt;Data!$AF32,Data!$AE32&gt;Data!$AG32),"1",IF(AND(Data!$AF32&gt;Data!$AE32,Data!$AF32&gt;Data!$AG32),IF(Data!$AF32&lt;2.5*Data!$AE32,"1.2",IF(OR(Data!$AE32&gt;2.5,Data!$AE32+Data!$AF32+Data!$AG32&lt;9),"2.2","2")),IF(AND(Data!$AG32&gt;3.5*Data!$AE32,Data!$AG32&gt;3.5*Data!$AF32,Data!$AE32+Data!$AF32+Data!$AG32&gt;11,Data!$AE32+Data!$AF32&lt;2,Data!$Q32&gt;=18),"3",IF((Data!$AE32&gt;3*Data!$AF32),"1.3",IF(AND(Data!$AF32&gt;3*Data!$AE32,Data!$AF32&gt;2),"2.3","3.3")))))</f>
        <v>1</v>
      </c>
      <c r="BC32" s="30" t="str">
        <f>IF(AND(Data!$AL32&gt;Data!$AM32,Data!$AL32&gt;Data!$AN32),"1",IF(AND(Data!$AM32&gt;Data!$AL32,Data!$AM32&gt;Data!$AN32),IF(Data!$AM32&lt;2.5*Data!$AL32,"1.2",IF(OR(Data!$AL32&gt;2.5,Data!$AL32+Data!$AM32+Data!$AN32&lt;9),"2.2","2")),IF(AND(Data!$AN32&gt;3.5*Data!$AL32,Data!$AN32&gt;3.5*Data!$AM32,Data!$AL32+Data!$AM32+Data!$AN32&gt;11,Data!$AL32+Data!$AM32&lt;2,Data!$U32&gt;=18),"3",IF((Data!$AL32&gt;3*Data!$AM32),"1.3",IF(AND(Data!$AM32&gt;3*Data!$AL32,Data!$AM32&gt;2),"2.3","3.3")))))</f>
        <v>2.2</v>
      </c>
      <c r="BD32" s="30" t="str">
        <f>IF(AND(Data!$AS32&gt;Data!$AT32,Data!$AS32&gt;Data!$AU32),"1",IF(AND(Data!$AT32&gt;Data!$AS32,Data!$AT32&gt;Data!$AU32),IF(Data!$AT32&lt;2.5*Data!$AS32,"1.2",IF(OR(Data!$AS32&gt;2.5,Data!$AS32+Data!$AT32+Data!$AU32&lt;9),"2.2","2")),IF(AND(Data!$AU32&gt;3.5*Data!$AS32,Data!$AU32&gt;3.5*Data!$AT32,Data!$AS32+Data!$AT32+Data!$AU32&gt;11,Data!$AS32+Data!$AT32&lt;2,Data!$Y32&gt;=18),"3",IF((Data!$AS32&gt;3*Data!$AT32),"1.3",IF(AND(Data!$AT32&gt;3*Data!$AS32,Data!$AT32&gt;2),"2.3","3.3")))))</f>
        <v>1.3</v>
      </c>
      <c r="BE32" s="30" t="str">
        <f t="array" ref="BE32">XLOOKUP(Data!$O32,Data!$K32:$N32,$K$1:$N$1,"?",0,1)&amp;XLOOKUP(Data!$P32,Data!$K32:$N32,$K$1:$N$1,"?",0,1)&amp;XLOOKUP(Data!$Q32,Data!$K32:$N32,$K$1:$N$1,"?",0,1)</f>
        <v>DSI</v>
      </c>
      <c r="BF32" s="30" t="str">
        <f t="array" ref="BF32">XLOOKUP(Data!$S32,Data!$C32:$F32,$C$1:$F$1,"?",0,1)&amp;XLOOKUP(Data!$T32,Data!$C32:$F32,$C$1:$F$1,"?",0,1)&amp;XLOOKUP(Data!$U32,Data!$C32:$F32,$C$1:$F$1,"?",0,1)</f>
        <v>CDS</v>
      </c>
      <c r="BG32" s="30" t="str">
        <f t="array" ref="BG32">XLOOKUP(Data!$W32,Data!$G32:$J32,$G$1:$J$1,"?",0,1)&amp;XLOOKUP(Data!$X32,Data!$G32:$J32,$G$1:$J$1,"?",0,1)&amp;XLOOKUP(Data!$Y32,Data!$G32:$J32,$G$1:$J$1,"?",0,1)</f>
        <v>DSI</v>
      </c>
      <c r="BH32" s="30" t="str">
        <f>VLOOKUP(LEFT(Data!$BE32,Data!$BB32),'Key 2'!$A$1:$C$40,2,FALSE)</f>
        <v>D</v>
      </c>
      <c r="BI32" s="30" t="str">
        <f>VLOOKUP(LEFT(Data!$BF32,Data!$BC32),'Key 2'!$A$1:$C$40,2,FALSE)</f>
        <v>DC</v>
      </c>
      <c r="BJ32" s="30" t="str">
        <f>VLOOKUP(LEFT(Data!$BG32,Data!$BD32),'Key 2'!$A$1:$C$40,2,FALSE)</f>
        <v>D</v>
      </c>
      <c r="BK32" s="30" t="str">
        <f>IF(AND(Data!$AV32&gt;=15,Data!$O32&gt;=20),"DG",IF(AND(Data!$AW32&gt;=15,Data!$S32&gt;=20),"MG",IF(AND(Data!$AV32&gt;=15,Data!$W32&gt;=20),"LG","0")))</f>
        <v>0</v>
      </c>
      <c r="BL32" s="30" t="str">
        <f>IF(AND(Data!$BK32="DG",Data!$AW32&gt;=15,Data!$S32&gt;=20,Data!$BH32&lt;&gt;Data!$BI32),"MG","LG")</f>
        <v>LG</v>
      </c>
      <c r="BM32" s="30" t="str">
        <f>IF(Data!$BK32="DG",Data!$BH32,IF(Data!$BK32="MG",Data!$BI32,Data!$BJ32))</f>
        <v>D</v>
      </c>
      <c r="BN32" s="30" t="str">
        <f>IF(Data!$BL32="DG",Data!$BH32,IF(Data!$BL32="MG",Data!$BI32,Data!$BJ32))</f>
        <v>D</v>
      </c>
      <c r="BO32" s="40"/>
      <c r="BP32" s="40"/>
      <c r="BQ32" s="40"/>
      <c r="BR32" s="41"/>
      <c r="BS32" s="41"/>
      <c r="BT32" s="41" t="str">
        <f>VLOOKUP(Data!$BR32,'Key 1'!$B$1:$D$15,2,FALSE)</f>
        <v>TI</v>
      </c>
      <c r="BU32" s="41" t="str">
        <f>VLOOKUP(Data!$BS32,'Key 1'!$B$1:$D$15,2,FALSE)</f>
        <v>TI</v>
      </c>
      <c r="BV32" s="41">
        <f>VLOOKUP(Data!$BR32,'Key 1'!$B$1:$D$15,3,FALSE)</f>
        <v>0</v>
      </c>
      <c r="BW32" s="41">
        <f>VLOOKUP(Data!$BS32,'Key 1'!$B$1:$D$15,3,FALSE)</f>
        <v>0</v>
      </c>
      <c r="BX32" s="41" t="str">
        <f>IF(Data!$BK32="DG",IF(INT(Data!$BB32)-Data!$BB32&lt;0,"Low","High"),IF(Data!$BK32="MG",IF(INT(Data!$BC32)-Data!$BC32&lt;0,"Low","High"),IF(Data!$BK32="LG",IF(INT(Data!$BD32)-Data!$BD32&lt;0,"Low","High"),"High")))</f>
        <v>High</v>
      </c>
      <c r="BY32" s="41" t="str">
        <f>IF(Data!$BL32="DG",IF(INT(Data!$BB32)-Data!$BB32&lt;0,"Low","High"),IF(Data!$BL32="MG",IF(INT(Data!$BC32)-Data!$BC32&lt;0,"Low","High"),IF(Data!$BL32="LG",IF(INT(Data!$BD32)-Data!$BD32&lt;0,"Low","High"),"High")))</f>
        <v>Low</v>
      </c>
      <c r="BZ32" s="41" t="str">
        <f>IF(AND(Data!$BX32="High",Data!$BY32="High"),"High","Low")</f>
        <v>Low</v>
      </c>
      <c r="CA32" s="41" t="str">
        <f>IF(AND(Data!$BM32=Data!$BT32,Data!$BN32=Data!$BU32),"Matched",IF(Data!$BM32=Data!$BT32,"Sec Missed", IF(Data!$BN32=Data!$BU32," Pri Missed", "Both Missed")))</f>
        <v>Both Missed</v>
      </c>
      <c r="CB32" s="42">
        <v>100.0</v>
      </c>
      <c r="CC32" s="43" t="s">
        <v>100</v>
      </c>
      <c r="CD32" s="42">
        <v>100.0</v>
      </c>
      <c r="CE32" s="43" t="s">
        <v>0</v>
      </c>
      <c r="CF32" s="44"/>
      <c r="CG32" s="43" t="s">
        <v>0</v>
      </c>
      <c r="CH32" s="43" t="s">
        <v>0</v>
      </c>
      <c r="CI32" s="43" t="s">
        <v>98</v>
      </c>
      <c r="CJ32" s="42">
        <v>100.0</v>
      </c>
      <c r="CK32" s="43" t="s">
        <v>0</v>
      </c>
      <c r="CL32" s="43" t="s">
        <v>98</v>
      </c>
      <c r="CM32" s="42">
        <v>100.0</v>
      </c>
      <c r="CN32" s="43" t="s">
        <v>99</v>
      </c>
      <c r="CO32" s="1"/>
      <c r="CP32" s="1"/>
      <c r="CQ32" s="1"/>
      <c r="CR32" s="1"/>
      <c r="CS32" s="1"/>
      <c r="CT32" s="1"/>
      <c r="CU32" s="1"/>
    </row>
    <row r="33" ht="48.0" customHeight="1">
      <c r="A33" s="28">
        <v>2187.0</v>
      </c>
      <c r="B33" s="29">
        <v>28.0</v>
      </c>
      <c r="C33" s="30">
        <v>9.0</v>
      </c>
      <c r="D33" s="30">
        <v>22.0</v>
      </c>
      <c r="E33" s="30">
        <v>25.0</v>
      </c>
      <c r="F33" s="30">
        <v>9.0</v>
      </c>
      <c r="G33" s="30">
        <v>22.0</v>
      </c>
      <c r="H33" s="30">
        <v>16.0</v>
      </c>
      <c r="I33" s="30">
        <v>7.0</v>
      </c>
      <c r="J33" s="30">
        <v>14.0</v>
      </c>
      <c r="K33" s="30">
        <v>16.0</v>
      </c>
      <c r="L33" s="30">
        <v>19.0</v>
      </c>
      <c r="M33" s="30">
        <v>17.0</v>
      </c>
      <c r="N33" s="30">
        <v>11.0</v>
      </c>
      <c r="O33" s="31">
        <f>LARGE(Data!$K33:$N33,1)</f>
        <v>19</v>
      </c>
      <c r="P33" s="31">
        <f>LARGE(Data!$K33:$N33,2)</f>
        <v>17</v>
      </c>
      <c r="Q33" s="31">
        <f>LARGE(Data!$K33:$N33,3)</f>
        <v>16</v>
      </c>
      <c r="R33" s="31">
        <f>LARGE(Data!$K33:$N33,4)</f>
        <v>11</v>
      </c>
      <c r="S33" s="32">
        <f>LARGE(Data!$C33:$F33,1)</f>
        <v>25</v>
      </c>
      <c r="T33" s="32">
        <f>LARGE(Data!$C33:$F33,2)</f>
        <v>22</v>
      </c>
      <c r="U33" s="32">
        <f>LARGE(Data!$C33:$F33,3)</f>
        <v>9</v>
      </c>
      <c r="V33" s="32">
        <f>LARGE(Data!$C33:$F33,4)</f>
        <v>9</v>
      </c>
      <c r="W33" s="33">
        <f>LARGE(Data!$G33:$J33,1)</f>
        <v>22</v>
      </c>
      <c r="X33" s="33">
        <f>LARGE(Data!$G33:$J33,2)</f>
        <v>16</v>
      </c>
      <c r="Y33" s="33">
        <f>LARGE(Data!$G33:$J33,3)</f>
        <v>14</v>
      </c>
      <c r="Z33" s="33">
        <f>LARGE(Data!$G33:$J33,4)</f>
        <v>7</v>
      </c>
      <c r="AA33" s="30">
        <f>Data!$O33-Data!$P33</f>
        <v>2</v>
      </c>
      <c r="AB33" s="30">
        <f>Data!$P33-Data!$Q33</f>
        <v>1</v>
      </c>
      <c r="AC33" s="30">
        <f>Data!$Q33-Data!$R33</f>
        <v>5</v>
      </c>
      <c r="AD33" s="30">
        <f>(Data!$AA33+Data!$AB33)/SUM(Data!$AA33:$AC33)</f>
        <v>0.375</v>
      </c>
      <c r="AE33" s="31">
        <f>Data!$AA33^2/SQRT(Data!$AA33^2+Data!$AB33^2+Data!$AC33^2)</f>
        <v>0.7302967433</v>
      </c>
      <c r="AF33" s="31">
        <f>Data!$AB33^2/SQRT(Data!$AA33^2+Data!$AB33^2+Data!$AC33^2)</f>
        <v>0.1825741858</v>
      </c>
      <c r="AG33" s="31">
        <f>Data!$AC33^2/SQRT(Data!$AA33^2+Data!$AB33^2+Data!$AC33^2)</f>
        <v>4.564354646</v>
      </c>
      <c r="AH33" s="30">
        <f>Data!$S33-Data!$T33</f>
        <v>3</v>
      </c>
      <c r="AI33" s="30">
        <f>Data!$T33-Data!$U33</f>
        <v>13</v>
      </c>
      <c r="AJ33" s="30">
        <f>Data!$U33-Data!$V33</f>
        <v>0</v>
      </c>
      <c r="AK33" s="30">
        <f>(Data!$AH33+Data!$AI33)/(Data!$AH33+Data!$AI33+Data!$AJ33)</f>
        <v>1</v>
      </c>
      <c r="AL33" s="32">
        <f>Data!$AH33^2/SQRT(Data!$AH33^2+Data!$AI33^2+Data!$AJ33^2)</f>
        <v>0.6745785201</v>
      </c>
      <c r="AM33" s="32">
        <f>Data!$AI33^2/SQRT(Data!$AH33^2+Data!$AI33^2+Data!$AJ33^2)</f>
        <v>12.66708554</v>
      </c>
      <c r="AN33" s="32">
        <f>Data!$AJ33^2/SQRT(Data!$AH33^2+Data!$AI33^2+Data!$AJ33^2)</f>
        <v>0</v>
      </c>
      <c r="AO33" s="30">
        <f>Data!$W33-Data!$X33</f>
        <v>6</v>
      </c>
      <c r="AP33" s="30">
        <f>Data!$X33-Data!$Y33</f>
        <v>2</v>
      </c>
      <c r="AQ33" s="30">
        <f>Data!$Y33-Data!$Z33</f>
        <v>7</v>
      </c>
      <c r="AR33" s="30">
        <f>(Data!$AO33+Data!$AP33)/(Data!$AO33+Data!$AP33+Data!$AQ33)</f>
        <v>0.5333333333</v>
      </c>
      <c r="AS33" s="33">
        <f>Data!$AO33^2/SQRT(Data!$AO33^2+Data!$AP33^2+Data!$AQ33^2)</f>
        <v>3.815992368</v>
      </c>
      <c r="AT33" s="33">
        <f>Data!$AP33^2/SQRT(Data!$AO33^2+Data!$AP33^2+Data!$AQ33^2)</f>
        <v>0.423999152</v>
      </c>
      <c r="AU33" s="33">
        <f>Data!$AQ33^2/SQRT(Data!$AO33^2+Data!$AP33^2+Data!$AQ33^2)</f>
        <v>5.193989612</v>
      </c>
      <c r="AV33" s="34">
        <f>_xlfn.VAR.P(Data!$K33:$N33)</f>
        <v>8.6875</v>
      </c>
      <c r="AW33" s="35">
        <f>_xlfn.VAR.P(Data!$C33:$F33)</f>
        <v>53.6875</v>
      </c>
      <c r="AX33" s="36">
        <f>_xlfn.VAR.P(Data!$G33:$J33)</f>
        <v>28.6875</v>
      </c>
      <c r="AY33" s="37"/>
      <c r="AZ33" s="38"/>
      <c r="BA33" s="39"/>
      <c r="BB33" s="30" t="str">
        <f>IF(AND(Data!$AE33&gt;Data!$AF33,Data!$AE33&gt;Data!$AG33),"1",IF(AND(Data!$AF33&gt;Data!$AE33,Data!$AF33&gt;Data!$AG33),IF(Data!$AF33&lt;2.5*Data!$AE33,"1.2",IF(OR(Data!$AE33&gt;2.5,Data!$AE33+Data!$AF33+Data!$AG33&lt;9),"2.2","2")),IF(AND(Data!$AG33&gt;3.5*Data!$AE33,Data!$AG33&gt;3.5*Data!$AF33,Data!$AE33+Data!$AF33+Data!$AG33&gt;11,Data!$AE33+Data!$AF33&lt;2,Data!$Q33&gt;=18),"3",IF((Data!$AE33&gt;3*Data!$AF33),"1.3",IF(AND(Data!$AF33&gt;3*Data!$AE33,Data!$AF33&gt;2),"2.3","3.3")))))</f>
        <v>1.3</v>
      </c>
      <c r="BC33" s="30" t="str">
        <f>IF(AND(Data!$AL33&gt;Data!$AM33,Data!$AL33&gt;Data!$AN33),"1",IF(AND(Data!$AM33&gt;Data!$AL33,Data!$AM33&gt;Data!$AN33),IF(Data!$AM33&lt;2.5*Data!$AL33,"1.2",IF(OR(Data!$AL33&gt;2.5,Data!$AL33+Data!$AM33+Data!$AN33&lt;9),"2.2","2")),IF(AND(Data!$AN33&gt;3.5*Data!$AL33,Data!$AN33&gt;3.5*Data!$AM33,Data!$AL33+Data!$AM33+Data!$AN33&gt;11,Data!$AL33+Data!$AM33&lt;2,Data!$U33&gt;=18),"3",IF((Data!$AL33&gt;3*Data!$AM33),"1.3",IF(AND(Data!$AM33&gt;3*Data!$AL33,Data!$AM33&gt;2),"2.3","3.3")))))</f>
        <v>2</v>
      </c>
      <c r="BD33" s="30" t="str">
        <f>IF(AND(Data!$AS33&gt;Data!$AT33,Data!$AS33&gt;Data!$AU33),"1",IF(AND(Data!$AT33&gt;Data!$AS33,Data!$AT33&gt;Data!$AU33),IF(Data!$AT33&lt;2.5*Data!$AS33,"1.2",IF(OR(Data!$AS33&gt;2.5,Data!$AS33+Data!$AT33+Data!$AU33&lt;9),"2.2","2")),IF(AND(Data!$AU33&gt;3.5*Data!$AS33,Data!$AU33&gt;3.5*Data!$AT33,Data!$AS33+Data!$AT33+Data!$AU33&gt;11,Data!$AS33+Data!$AT33&lt;2,Data!$Y33&gt;=18),"3",IF((Data!$AS33&gt;3*Data!$AT33),"1.3",IF(AND(Data!$AT33&gt;3*Data!$AS33,Data!$AT33&gt;2),"2.3","3.3")))))</f>
        <v>1.3</v>
      </c>
      <c r="BE33" s="30" t="str">
        <f t="array" ref="BE33">XLOOKUP(Data!$O33,Data!$K33:$N33,$K$1:$N$1,"?",0,1)&amp;XLOOKUP(Data!$P33,Data!$K33:$N33,$K$1:$N$1,"?",0,1)&amp;XLOOKUP(Data!$Q33,Data!$K33:$N33,$K$1:$N$1,"?",0,1)</f>
        <v>ISD</v>
      </c>
      <c r="BF33" s="30" t="str">
        <f t="array" ref="BF33">XLOOKUP(Data!$S33,Data!$C33:$F33,$C$1:$F$1,"?",0,1)&amp;XLOOKUP(Data!$T33,Data!$C33:$F33,$C$1:$F$1,"?",0,1)&amp;XLOOKUP(Data!$U33,Data!$C33:$F33,$C$1:$F$1,"?",0,1)</f>
        <v>SID</v>
      </c>
      <c r="BG33" s="30" t="str">
        <f t="array" ref="BG33">XLOOKUP(Data!$W33,Data!$G33:$J33,$G$1:$J$1,"?",0,1)&amp;XLOOKUP(Data!$X33,Data!$G33:$J33,$G$1:$J$1,"?",0,1)&amp;XLOOKUP(Data!$Y33,Data!$G33:$J33,$G$1:$J$1,"?",0,1)</f>
        <v>DIC</v>
      </c>
      <c r="BH33" s="30" t="str">
        <f>VLOOKUP(LEFT(Data!$BE33,Data!$BB33),'Key 2'!$A$1:$C$40,2,FALSE)</f>
        <v>I</v>
      </c>
      <c r="BI33" s="30" t="str">
        <f>VLOOKUP(LEFT(Data!$BF33,Data!$BC33),'Key 2'!$A$1:$C$40,2,FALSE)</f>
        <v>IS</v>
      </c>
      <c r="BJ33" s="30" t="str">
        <f>VLOOKUP(LEFT(Data!$BG33,Data!$BD33),'Key 2'!$A$1:$C$40,2,FALSE)</f>
        <v>D</v>
      </c>
      <c r="BK33" s="30" t="str">
        <f>IF(AND(Data!$AV33&gt;=15,Data!$O33&gt;=20),"DG",IF(AND(Data!$AW33&gt;=15,Data!$S33&gt;=20),"MG",IF(AND(Data!$AV33&gt;=15,Data!$W33&gt;=20),"LG","0")))</f>
        <v>MG</v>
      </c>
      <c r="BL33" s="30" t="str">
        <f>IF(AND(Data!$BK33="DG",Data!$AW33&gt;=15,Data!$S33&gt;=20,Data!$BH33&lt;&gt;Data!$BI33),"MG","LG")</f>
        <v>LG</v>
      </c>
      <c r="BM33" s="30" t="str">
        <f>IF(Data!$BK33="DG",Data!$BH33,IF(Data!$BK33="MG",Data!$BI33,Data!$BJ33))</f>
        <v>IS</v>
      </c>
      <c r="BN33" s="30" t="str">
        <f>IF(Data!$BL33="DG",Data!$BH33,IF(Data!$BL33="MG",Data!$BI33,Data!$BJ33))</f>
        <v>D</v>
      </c>
      <c r="BO33" s="40"/>
      <c r="BP33" s="40"/>
      <c r="BQ33" s="40"/>
      <c r="BR33" s="41"/>
      <c r="BS33" s="41"/>
      <c r="BT33" s="41" t="str">
        <f>VLOOKUP(Data!$BR33,'Key 1'!$B$1:$D$15,2,FALSE)</f>
        <v>TI</v>
      </c>
      <c r="BU33" s="41" t="str">
        <f>VLOOKUP(Data!$BS33,'Key 1'!$B$1:$D$15,2,FALSE)</f>
        <v>TI</v>
      </c>
      <c r="BV33" s="41">
        <f>VLOOKUP(Data!$BR33,'Key 1'!$B$1:$D$15,3,FALSE)</f>
        <v>0</v>
      </c>
      <c r="BW33" s="41">
        <f>VLOOKUP(Data!$BS33,'Key 1'!$B$1:$D$15,3,FALSE)</f>
        <v>0</v>
      </c>
      <c r="BX33" s="41" t="str">
        <f>IF(Data!$BK33="DG",IF(INT(Data!$BB33)-Data!$BB33&lt;0,"Low","High"),IF(Data!$BK33="MG",IF(INT(Data!$BC33)-Data!$BC33&lt;0,"Low","High"),IF(Data!$BK33="LG",IF(INT(Data!$BD33)-Data!$BD33&lt;0,"Low","High"),"High")))</f>
        <v>High</v>
      </c>
      <c r="BY33" s="41" t="str">
        <f>IF(Data!$BL33="DG",IF(INT(Data!$BB33)-Data!$BB33&lt;0,"Low","High"),IF(Data!$BL33="MG",IF(INT(Data!$BC33)-Data!$BC33&lt;0,"Low","High"),IF(Data!$BL33="LG",IF(INT(Data!$BD33)-Data!$BD33&lt;0,"Low","High"),"High")))</f>
        <v>Low</v>
      </c>
      <c r="BZ33" s="41" t="str">
        <f>IF(AND(Data!$BX33="High",Data!$BY33="High"),"High","Low")</f>
        <v>Low</v>
      </c>
      <c r="CA33" s="41" t="str">
        <f>IF(AND(Data!$BM33=Data!$BT33,Data!$BN33=Data!$BU33),"Matched",IF(Data!$BM33=Data!$BT33,"Sec Missed", IF(Data!$BN33=Data!$BU33," Pri Missed", "Both Missed")))</f>
        <v>Both Missed</v>
      </c>
      <c r="CB33" s="43" t="s">
        <v>100</v>
      </c>
      <c r="CC33" s="42">
        <v>100.0</v>
      </c>
      <c r="CD33" s="42">
        <v>100.0</v>
      </c>
      <c r="CE33" s="44"/>
      <c r="CF33" s="43" t="s">
        <v>107</v>
      </c>
      <c r="CG33" s="43" t="s">
        <v>0</v>
      </c>
      <c r="CH33" s="43" t="s">
        <v>107</v>
      </c>
      <c r="CI33" s="43" t="s">
        <v>102</v>
      </c>
      <c r="CJ33" s="42">
        <v>100.0</v>
      </c>
      <c r="CK33" s="43" t="s">
        <v>0</v>
      </c>
      <c r="CL33" s="43" t="s">
        <v>98</v>
      </c>
      <c r="CM33" s="42">
        <v>100.0</v>
      </c>
      <c r="CN33" s="43" t="s">
        <v>99</v>
      </c>
      <c r="CO33" s="1"/>
      <c r="CP33" s="1"/>
      <c r="CQ33" s="1"/>
      <c r="CR33" s="1"/>
      <c r="CS33" s="1"/>
      <c r="CT33" s="1"/>
      <c r="CU33" s="1"/>
    </row>
    <row r="34" ht="48.0" customHeight="1">
      <c r="A34" s="28">
        <v>2188.0</v>
      </c>
      <c r="B34" s="29">
        <v>28.0</v>
      </c>
      <c r="C34" s="30">
        <v>16.0</v>
      </c>
      <c r="D34" s="30">
        <v>16.0</v>
      </c>
      <c r="E34" s="30">
        <v>18.0</v>
      </c>
      <c r="F34" s="30">
        <v>16.0</v>
      </c>
      <c r="G34" s="30">
        <v>26.0</v>
      </c>
      <c r="H34" s="30">
        <v>7.0</v>
      </c>
      <c r="I34" s="30">
        <v>4.0</v>
      </c>
      <c r="J34" s="30">
        <v>14.0</v>
      </c>
      <c r="K34" s="30">
        <v>22.0</v>
      </c>
      <c r="L34" s="30">
        <v>11.0</v>
      </c>
      <c r="M34" s="30">
        <v>9.5</v>
      </c>
      <c r="N34" s="30">
        <v>14.0</v>
      </c>
      <c r="O34" s="31">
        <f>LARGE(Data!$K34:$N34,1)</f>
        <v>22</v>
      </c>
      <c r="P34" s="31">
        <f>LARGE(Data!$K34:$N34,2)</f>
        <v>14</v>
      </c>
      <c r="Q34" s="31">
        <f>LARGE(Data!$K34:$N34,3)</f>
        <v>11</v>
      </c>
      <c r="R34" s="31">
        <f>LARGE(Data!$K34:$N34,4)</f>
        <v>9.5</v>
      </c>
      <c r="S34" s="32">
        <f>LARGE(Data!$C34:$F34,1)</f>
        <v>18</v>
      </c>
      <c r="T34" s="32">
        <f>LARGE(Data!$C34:$F34,2)</f>
        <v>16</v>
      </c>
      <c r="U34" s="32">
        <f>LARGE(Data!$C34:$F34,3)</f>
        <v>16</v>
      </c>
      <c r="V34" s="32">
        <f>LARGE(Data!$C34:$F34,4)</f>
        <v>16</v>
      </c>
      <c r="W34" s="33">
        <f>LARGE(Data!$G34:$J34,1)</f>
        <v>26</v>
      </c>
      <c r="X34" s="33">
        <f>LARGE(Data!$G34:$J34,2)</f>
        <v>14</v>
      </c>
      <c r="Y34" s="33">
        <f>LARGE(Data!$G34:$J34,3)</f>
        <v>7</v>
      </c>
      <c r="Z34" s="33">
        <f>LARGE(Data!$G34:$J34,4)</f>
        <v>4</v>
      </c>
      <c r="AA34" s="30">
        <f>Data!$O34-Data!$P34</f>
        <v>8</v>
      </c>
      <c r="AB34" s="30">
        <f>Data!$P34-Data!$Q34</f>
        <v>3</v>
      </c>
      <c r="AC34" s="30">
        <f>Data!$Q34-Data!$R34</f>
        <v>1.5</v>
      </c>
      <c r="AD34" s="30">
        <f>(Data!$AA34+Data!$AB34)/SUM(Data!$AA34:$AC34)</f>
        <v>0.88</v>
      </c>
      <c r="AE34" s="31">
        <f>Data!$AA34^2/SQRT(Data!$AA34^2+Data!$AB34^2+Data!$AC34^2)</f>
        <v>7.377797347</v>
      </c>
      <c r="AF34" s="31">
        <f>Data!$AB34^2/SQRT(Data!$AA34^2+Data!$AB34^2+Data!$AC34^2)</f>
        <v>1.037502752</v>
      </c>
      <c r="AG34" s="31">
        <f>Data!$AC34^2/SQRT(Data!$AA34^2+Data!$AB34^2+Data!$AC34^2)</f>
        <v>0.259375688</v>
      </c>
      <c r="AH34" s="30">
        <f>Data!$S34-Data!$T34</f>
        <v>2</v>
      </c>
      <c r="AI34" s="30">
        <f>Data!$T34-Data!$U34</f>
        <v>0</v>
      </c>
      <c r="AJ34" s="30">
        <f>Data!$U34-Data!$V34</f>
        <v>0</v>
      </c>
      <c r="AK34" s="30">
        <f>(Data!$AH34+Data!$AI34)/(Data!$AH34+Data!$AI34+Data!$AJ34)</f>
        <v>1</v>
      </c>
      <c r="AL34" s="32">
        <f>Data!$AH34^2/SQRT(Data!$AH34^2+Data!$AI34^2+Data!$AJ34^2)</f>
        <v>2</v>
      </c>
      <c r="AM34" s="32">
        <f>Data!$AI34^2/SQRT(Data!$AH34^2+Data!$AI34^2+Data!$AJ34^2)</f>
        <v>0</v>
      </c>
      <c r="AN34" s="32">
        <f>Data!$AJ34^2/SQRT(Data!$AH34^2+Data!$AI34^2+Data!$AJ34^2)</f>
        <v>0</v>
      </c>
      <c r="AO34" s="30">
        <f>Data!$W34-Data!$X34</f>
        <v>12</v>
      </c>
      <c r="AP34" s="30">
        <f>Data!$X34-Data!$Y34</f>
        <v>7</v>
      </c>
      <c r="AQ34" s="30">
        <f>Data!$Y34-Data!$Z34</f>
        <v>3</v>
      </c>
      <c r="AR34" s="30">
        <f>(Data!$AO34+Data!$AP34)/(Data!$AO34+Data!$AP34+Data!$AQ34)</f>
        <v>0.8636363636</v>
      </c>
      <c r="AS34" s="33">
        <f>Data!$AO34^2/SQRT(Data!$AO34^2+Data!$AP34^2+Data!$AQ34^2)</f>
        <v>10.13180464</v>
      </c>
      <c r="AT34" s="33">
        <f>Data!$AP34^2/SQRT(Data!$AO34^2+Data!$AP34^2+Data!$AQ34^2)</f>
        <v>3.447627969</v>
      </c>
      <c r="AU34" s="33">
        <f>Data!$AQ34^2/SQRT(Data!$AO34^2+Data!$AP34^2+Data!$AQ34^2)</f>
        <v>0.6332377903</v>
      </c>
      <c r="AV34" s="34">
        <f>_xlfn.VAR.P(Data!$K34:$N34)</f>
        <v>23.296875</v>
      </c>
      <c r="AW34" s="35">
        <f>_xlfn.VAR.P(Data!$C34:$F34)</f>
        <v>0.75</v>
      </c>
      <c r="AX34" s="36">
        <f>_xlfn.VAR.P(Data!$G34:$J34)</f>
        <v>71.6875</v>
      </c>
      <c r="AY34" s="37"/>
      <c r="AZ34" s="38"/>
      <c r="BA34" s="39"/>
      <c r="BB34" s="30" t="str">
        <f>IF(AND(Data!$AE34&gt;Data!$AF34,Data!$AE34&gt;Data!$AG34),"1",IF(AND(Data!$AF34&gt;Data!$AE34,Data!$AF34&gt;Data!$AG34),IF(Data!$AF34&lt;2.5*Data!$AE34,"1.2",IF(OR(Data!$AE34&gt;2.5,Data!$AE34+Data!$AF34+Data!$AG34&lt;9),"2.2","2")),IF(AND(Data!$AG34&gt;3.5*Data!$AE34,Data!$AG34&gt;3.5*Data!$AF34,Data!$AE34+Data!$AF34+Data!$AG34&gt;11,Data!$AE34+Data!$AF34&lt;2,Data!$Q34&gt;=18),"3",IF((Data!$AE34&gt;3*Data!$AF34),"1.3",IF(AND(Data!$AF34&gt;3*Data!$AE34,Data!$AF34&gt;2),"2.3","3.3")))))</f>
        <v>1</v>
      </c>
      <c r="BC34" s="30" t="str">
        <f>IF(AND(Data!$AL34&gt;Data!$AM34,Data!$AL34&gt;Data!$AN34),"1",IF(AND(Data!$AM34&gt;Data!$AL34,Data!$AM34&gt;Data!$AN34),IF(Data!$AM34&lt;2.5*Data!$AL34,"1.2",IF(OR(Data!$AL34&gt;2.5,Data!$AL34+Data!$AM34+Data!$AN34&lt;9),"2.2","2")),IF(AND(Data!$AN34&gt;3.5*Data!$AL34,Data!$AN34&gt;3.5*Data!$AM34,Data!$AL34+Data!$AM34+Data!$AN34&gt;11,Data!$AL34+Data!$AM34&lt;2,Data!$U34&gt;=18),"3",IF((Data!$AL34&gt;3*Data!$AM34),"1.3",IF(AND(Data!$AM34&gt;3*Data!$AL34,Data!$AM34&gt;2),"2.3","3.3")))))</f>
        <v>1</v>
      </c>
      <c r="BD34" s="30" t="str">
        <f>IF(AND(Data!$AS34&gt;Data!$AT34,Data!$AS34&gt;Data!$AU34),"1",IF(AND(Data!$AT34&gt;Data!$AS34,Data!$AT34&gt;Data!$AU34),IF(Data!$AT34&lt;2.5*Data!$AS34,"1.2",IF(OR(Data!$AS34&gt;2.5,Data!$AS34+Data!$AT34+Data!$AU34&lt;9),"2.2","2")),IF(AND(Data!$AU34&gt;3.5*Data!$AS34,Data!$AU34&gt;3.5*Data!$AT34,Data!$AS34+Data!$AT34+Data!$AU34&gt;11,Data!$AS34+Data!$AT34&lt;2,Data!$Y34&gt;=18),"3",IF((Data!$AS34&gt;3*Data!$AT34),"1.3",IF(AND(Data!$AT34&gt;3*Data!$AS34,Data!$AT34&gt;2),"2.3","3.3")))))</f>
        <v>1</v>
      </c>
      <c r="BE34" s="30" t="str">
        <f t="array" ref="BE34">XLOOKUP(Data!$O34,Data!$K34:$N34,$K$1:$N$1,"?",0,1)&amp;XLOOKUP(Data!$P34,Data!$K34:$N34,$K$1:$N$1,"?",0,1)&amp;XLOOKUP(Data!$Q34,Data!$K34:$N34,$K$1:$N$1,"?",0,1)</f>
        <v>DCI</v>
      </c>
      <c r="BF34" s="30" t="str">
        <f t="array" ref="BF34">XLOOKUP(Data!$S34,Data!$C34:$F34,$C$1:$F$1,"?",0,1)&amp;XLOOKUP(Data!$T34,Data!$C34:$F34,$C$1:$F$1,"?",0,1)&amp;XLOOKUP(Data!$U34,Data!$C34:$F34,$C$1:$F$1,"?",0,1)</f>
        <v>SDD</v>
      </c>
      <c r="BG34" s="30" t="str">
        <f t="array" ref="BG34">XLOOKUP(Data!$W34,Data!$G34:$J34,$G$1:$J$1,"?",0,1)&amp;XLOOKUP(Data!$X34,Data!$G34:$J34,$G$1:$J$1,"?",0,1)&amp;XLOOKUP(Data!$Y34,Data!$G34:$J34,$G$1:$J$1,"?",0,1)</f>
        <v>DCI</v>
      </c>
      <c r="BH34" s="30" t="str">
        <f>VLOOKUP(LEFT(Data!$BE34,Data!$BB34),'Key 2'!$A$1:$C$40,2,FALSE)</f>
        <v>D</v>
      </c>
      <c r="BI34" s="30" t="str">
        <f>VLOOKUP(LEFT(Data!$BF34,Data!$BC34),'Key 2'!$A$1:$C$40,2,FALSE)</f>
        <v>S</v>
      </c>
      <c r="BJ34" s="30" t="str">
        <f>VLOOKUP(LEFT(Data!$BG34,Data!$BD34),'Key 2'!$A$1:$C$40,2,FALSE)</f>
        <v>D</v>
      </c>
      <c r="BK34" s="30" t="str">
        <f>IF(AND(Data!$AV34&gt;=15,Data!$O34&gt;=20),"DG",IF(AND(Data!$AW34&gt;=15,Data!$S34&gt;=20),"MG",IF(AND(Data!$AV34&gt;=15,Data!$W34&gt;=20),"LG","0")))</f>
        <v>DG</v>
      </c>
      <c r="BL34" s="30" t="str">
        <f>IF(AND(Data!$BK34="DG",Data!$AW34&gt;=15,Data!$S34&gt;=20,Data!$BH34&lt;&gt;Data!$BI34),"MG","LG")</f>
        <v>LG</v>
      </c>
      <c r="BM34" s="30" t="str">
        <f>IF(Data!$BK34="DG",Data!$BH34,IF(Data!$BK34="MG",Data!$BI34,Data!$BJ34))</f>
        <v>D</v>
      </c>
      <c r="BN34" s="30" t="str">
        <f>IF(Data!$BL34="DG",Data!$BH34,IF(Data!$BL34="MG",Data!$BI34,Data!$BJ34))</f>
        <v>D</v>
      </c>
      <c r="BO34" s="40"/>
      <c r="BP34" s="40"/>
      <c r="BQ34" s="40"/>
      <c r="BR34" s="41"/>
      <c r="BS34" s="41"/>
      <c r="BT34" s="41" t="str">
        <f>VLOOKUP(Data!$BR34,'Key 1'!$B$1:$D$15,2,FALSE)</f>
        <v>TI</v>
      </c>
      <c r="BU34" s="41" t="str">
        <f>VLOOKUP(Data!$BS34,'Key 1'!$B$1:$D$15,2,FALSE)</f>
        <v>TI</v>
      </c>
      <c r="BV34" s="41">
        <f>VLOOKUP(Data!$BR34,'Key 1'!$B$1:$D$15,3,FALSE)</f>
        <v>0</v>
      </c>
      <c r="BW34" s="41">
        <f>VLOOKUP(Data!$BS34,'Key 1'!$B$1:$D$15,3,FALSE)</f>
        <v>0</v>
      </c>
      <c r="BX34" s="41" t="str">
        <f>IF(Data!$BK34="DG",IF(INT(Data!$BB34)-Data!$BB34&lt;0,"Low","High"),IF(Data!$BK34="MG",IF(INT(Data!$BC34)-Data!$BC34&lt;0,"Low","High"),IF(Data!$BK34="LG",IF(INT(Data!$BD34)-Data!$BD34&lt;0,"Low","High"),"High")))</f>
        <v>High</v>
      </c>
      <c r="BY34" s="41" t="str">
        <f>IF(Data!$BL34="DG",IF(INT(Data!$BB34)-Data!$BB34&lt;0,"Low","High"),IF(Data!$BL34="MG",IF(INT(Data!$BC34)-Data!$BC34&lt;0,"Low","High"),IF(Data!$BL34="LG",IF(INT(Data!$BD34)-Data!$BD34&lt;0,"Low","High"),"High")))</f>
        <v>High</v>
      </c>
      <c r="BZ34" s="41" t="str">
        <f>IF(AND(Data!$BX34="High",Data!$BY34="High"),"High","Low")</f>
        <v>High</v>
      </c>
      <c r="CA34" s="41" t="str">
        <f>IF(AND(Data!$BM34=Data!$BT34,Data!$BN34=Data!$BU34),"Matched",IF(Data!$BM34=Data!$BT34,"Sec Missed", IF(Data!$BN34=Data!$BU34," Pri Missed", "Both Missed")))</f>
        <v>Both Missed</v>
      </c>
      <c r="CB34" s="42">
        <v>100.0</v>
      </c>
      <c r="CC34" s="43" t="s">
        <v>100</v>
      </c>
      <c r="CD34" s="42">
        <v>100.0</v>
      </c>
      <c r="CE34" s="43" t="s">
        <v>0</v>
      </c>
      <c r="CF34" s="44"/>
      <c r="CG34" s="43" t="s">
        <v>0</v>
      </c>
      <c r="CH34" s="43" t="s">
        <v>0</v>
      </c>
      <c r="CI34" s="43" t="s">
        <v>97</v>
      </c>
      <c r="CJ34" s="42">
        <v>100.0</v>
      </c>
      <c r="CK34" s="43" t="s">
        <v>0</v>
      </c>
      <c r="CL34" s="43" t="s">
        <v>98</v>
      </c>
      <c r="CM34" s="42">
        <v>100.0</v>
      </c>
      <c r="CN34" s="43" t="s">
        <v>99</v>
      </c>
      <c r="CO34" s="1"/>
      <c r="CP34" s="1"/>
      <c r="CQ34" s="1"/>
      <c r="CR34" s="1"/>
      <c r="CS34" s="1"/>
      <c r="CT34" s="1"/>
      <c r="CU34" s="1"/>
    </row>
    <row r="35" ht="48.0" customHeight="1">
      <c r="A35" s="28">
        <v>2189.0</v>
      </c>
      <c r="B35" s="29">
        <v>28.0</v>
      </c>
      <c r="C35" s="30">
        <v>20.0</v>
      </c>
      <c r="D35" s="30">
        <v>16.0</v>
      </c>
      <c r="E35" s="30">
        <v>10.0</v>
      </c>
      <c r="F35" s="30">
        <v>21.0</v>
      </c>
      <c r="G35" s="30">
        <v>21.0</v>
      </c>
      <c r="H35" s="30">
        <v>12.0</v>
      </c>
      <c r="I35" s="30">
        <v>7.0</v>
      </c>
      <c r="J35" s="30">
        <v>16.0</v>
      </c>
      <c r="K35" s="30">
        <v>20.0</v>
      </c>
      <c r="L35" s="30">
        <v>14.0</v>
      </c>
      <c r="M35" s="30">
        <v>7.0</v>
      </c>
      <c r="N35" s="30">
        <v>19.0</v>
      </c>
      <c r="O35" s="31">
        <f>LARGE(Data!$K35:$N35,1)</f>
        <v>20</v>
      </c>
      <c r="P35" s="31">
        <f>LARGE(Data!$K35:$N35,2)</f>
        <v>19</v>
      </c>
      <c r="Q35" s="31">
        <f>LARGE(Data!$K35:$N35,3)</f>
        <v>14</v>
      </c>
      <c r="R35" s="31">
        <f>LARGE(Data!$K35:$N35,4)</f>
        <v>7</v>
      </c>
      <c r="S35" s="32">
        <f>LARGE(Data!$C35:$F35,1)</f>
        <v>21</v>
      </c>
      <c r="T35" s="32">
        <f>LARGE(Data!$C35:$F35,2)</f>
        <v>20</v>
      </c>
      <c r="U35" s="32">
        <f>LARGE(Data!$C35:$F35,3)</f>
        <v>16</v>
      </c>
      <c r="V35" s="32">
        <f>LARGE(Data!$C35:$F35,4)</f>
        <v>10</v>
      </c>
      <c r="W35" s="33">
        <f>LARGE(Data!$G35:$J35,1)</f>
        <v>21</v>
      </c>
      <c r="X35" s="33">
        <f>LARGE(Data!$G35:$J35,2)</f>
        <v>16</v>
      </c>
      <c r="Y35" s="33">
        <f>LARGE(Data!$G35:$J35,3)</f>
        <v>12</v>
      </c>
      <c r="Z35" s="33">
        <f>LARGE(Data!$G35:$J35,4)</f>
        <v>7</v>
      </c>
      <c r="AA35" s="30">
        <f>Data!$O35-Data!$P35</f>
        <v>1</v>
      </c>
      <c r="AB35" s="30">
        <f>Data!$P35-Data!$Q35</f>
        <v>5</v>
      </c>
      <c r="AC35" s="30">
        <f>Data!$Q35-Data!$R35</f>
        <v>7</v>
      </c>
      <c r="AD35" s="30">
        <f>(Data!$AA35+Data!$AB35)/SUM(Data!$AA35:$AC35)</f>
        <v>0.4615384615</v>
      </c>
      <c r="AE35" s="31">
        <f>Data!$AA35^2/SQRT(Data!$AA35^2+Data!$AB35^2+Data!$AC35^2)</f>
        <v>0.1154700538</v>
      </c>
      <c r="AF35" s="31">
        <f>Data!$AB35^2/SQRT(Data!$AA35^2+Data!$AB35^2+Data!$AC35^2)</f>
        <v>2.886751346</v>
      </c>
      <c r="AG35" s="31">
        <f>Data!$AC35^2/SQRT(Data!$AA35^2+Data!$AB35^2+Data!$AC35^2)</f>
        <v>5.658032638</v>
      </c>
      <c r="AH35" s="30">
        <f>Data!$S35-Data!$T35</f>
        <v>1</v>
      </c>
      <c r="AI35" s="30">
        <f>Data!$T35-Data!$U35</f>
        <v>4</v>
      </c>
      <c r="AJ35" s="30">
        <f>Data!$U35-Data!$V35</f>
        <v>6</v>
      </c>
      <c r="AK35" s="30">
        <f>(Data!$AH35+Data!$AI35)/(Data!$AH35+Data!$AI35+Data!$AJ35)</f>
        <v>0.4545454545</v>
      </c>
      <c r="AL35" s="32">
        <f>Data!$AH35^2/SQRT(Data!$AH35^2+Data!$AI35^2+Data!$AJ35^2)</f>
        <v>0.1373605639</v>
      </c>
      <c r="AM35" s="32">
        <f>Data!$AI35^2/SQRT(Data!$AH35^2+Data!$AI35^2+Data!$AJ35^2)</f>
        <v>2.197769023</v>
      </c>
      <c r="AN35" s="32">
        <f>Data!$AJ35^2/SQRT(Data!$AH35^2+Data!$AI35^2+Data!$AJ35^2)</f>
        <v>4.944980302</v>
      </c>
      <c r="AO35" s="30">
        <f>Data!$W35-Data!$X35</f>
        <v>5</v>
      </c>
      <c r="AP35" s="30">
        <f>Data!$X35-Data!$Y35</f>
        <v>4</v>
      </c>
      <c r="AQ35" s="30">
        <f>Data!$Y35-Data!$Z35</f>
        <v>5</v>
      </c>
      <c r="AR35" s="30">
        <f>(Data!$AO35+Data!$AP35)/(Data!$AO35+Data!$AP35+Data!$AQ35)</f>
        <v>0.6428571429</v>
      </c>
      <c r="AS35" s="33">
        <f>Data!$AO35^2/SQRT(Data!$AO35^2+Data!$AP35^2+Data!$AQ35^2)</f>
        <v>3.077287274</v>
      </c>
      <c r="AT35" s="33">
        <f>Data!$AP35^2/SQRT(Data!$AO35^2+Data!$AP35^2+Data!$AQ35^2)</f>
        <v>1.969463856</v>
      </c>
      <c r="AU35" s="33">
        <f>Data!$AQ35^2/SQRT(Data!$AO35^2+Data!$AP35^2+Data!$AQ35^2)</f>
        <v>3.077287274</v>
      </c>
      <c r="AV35" s="34">
        <f>_xlfn.VAR.P(Data!$K35:$N35)</f>
        <v>26.5</v>
      </c>
      <c r="AW35" s="35">
        <f>_xlfn.VAR.P(Data!$C35:$F35)</f>
        <v>18.6875</v>
      </c>
      <c r="AX35" s="36">
        <f>_xlfn.VAR.P(Data!$G35:$J35)</f>
        <v>26.5</v>
      </c>
      <c r="AY35" s="37"/>
      <c r="AZ35" s="38"/>
      <c r="BA35" s="39"/>
      <c r="BB35" s="30" t="str">
        <f>IF(AND(Data!$AE35&gt;Data!$AF35,Data!$AE35&gt;Data!$AG35),"1",IF(AND(Data!$AF35&gt;Data!$AE35,Data!$AF35&gt;Data!$AG35),IF(Data!$AF35&lt;2.5*Data!$AE35,"1.2",IF(OR(Data!$AE35&gt;2.5,Data!$AE35+Data!$AF35+Data!$AG35&lt;9),"2.2","2")),IF(AND(Data!$AG35&gt;3.5*Data!$AE35,Data!$AG35&gt;3.5*Data!$AF35,Data!$AE35+Data!$AF35+Data!$AG35&gt;11,Data!$AE35+Data!$AF35&lt;2,Data!$Q35&gt;=18),"3",IF((Data!$AE35&gt;3*Data!$AF35),"1.3",IF(AND(Data!$AF35&gt;3*Data!$AE35,Data!$AF35&gt;2),"2.3","3.3")))))</f>
        <v>2.3</v>
      </c>
      <c r="BC35" s="30" t="str">
        <f>IF(AND(Data!$AL35&gt;Data!$AM35,Data!$AL35&gt;Data!$AN35),"1",IF(AND(Data!$AM35&gt;Data!$AL35,Data!$AM35&gt;Data!$AN35),IF(Data!$AM35&lt;2.5*Data!$AL35,"1.2",IF(OR(Data!$AL35&gt;2.5,Data!$AL35+Data!$AM35+Data!$AN35&lt;9),"2.2","2")),IF(AND(Data!$AN35&gt;3.5*Data!$AL35,Data!$AN35&gt;3.5*Data!$AM35,Data!$AL35+Data!$AM35+Data!$AN35&gt;11,Data!$AL35+Data!$AM35&lt;2,Data!$U35&gt;=18),"3",IF((Data!$AL35&gt;3*Data!$AM35),"1.3",IF(AND(Data!$AM35&gt;3*Data!$AL35,Data!$AM35&gt;2),"2.3","3.3")))))</f>
        <v>2.3</v>
      </c>
      <c r="BD35" s="30" t="str">
        <f>IF(AND(Data!$AS35&gt;Data!$AT35,Data!$AS35&gt;Data!$AU35),"1",IF(AND(Data!$AT35&gt;Data!$AS35,Data!$AT35&gt;Data!$AU35),IF(Data!$AT35&lt;2.5*Data!$AS35,"1.2",IF(OR(Data!$AS35&gt;2.5,Data!$AS35+Data!$AT35+Data!$AU35&lt;9),"2.2","2")),IF(AND(Data!$AU35&gt;3.5*Data!$AS35,Data!$AU35&gt;3.5*Data!$AT35,Data!$AS35+Data!$AT35+Data!$AU35&gt;11,Data!$AS35+Data!$AT35&lt;2,Data!$Y35&gt;=18),"3",IF((Data!$AS35&gt;3*Data!$AT35),"1.3",IF(AND(Data!$AT35&gt;3*Data!$AS35,Data!$AT35&gt;2),"2.3","3.3")))))</f>
        <v>3.3</v>
      </c>
      <c r="BE35" s="30" t="str">
        <f t="array" ref="BE35">XLOOKUP(Data!$O35,Data!$K35:$N35,$K$1:$N$1,"?",0,1)&amp;XLOOKUP(Data!$P35,Data!$K35:$N35,$K$1:$N$1,"?",0,1)&amp;XLOOKUP(Data!$Q35,Data!$K35:$N35,$K$1:$N$1,"?",0,1)</f>
        <v>DCI</v>
      </c>
      <c r="BF35" s="30" t="str">
        <f t="array" ref="BF35">XLOOKUP(Data!$S35,Data!$C35:$F35,$C$1:$F$1,"?",0,1)&amp;XLOOKUP(Data!$T35,Data!$C35:$F35,$C$1:$F$1,"?",0,1)&amp;XLOOKUP(Data!$U35,Data!$C35:$F35,$C$1:$F$1,"?",0,1)</f>
        <v>CDI</v>
      </c>
      <c r="BG35" s="30" t="str">
        <f t="array" ref="BG35">XLOOKUP(Data!$W35,Data!$G35:$J35,$G$1:$J$1,"?",0,1)&amp;XLOOKUP(Data!$X35,Data!$G35:$J35,$G$1:$J$1,"?",0,1)&amp;XLOOKUP(Data!$Y35,Data!$G35:$J35,$G$1:$J$1,"?",0,1)</f>
        <v>DCI</v>
      </c>
      <c r="BH35" s="30" t="str">
        <f>VLOOKUP(LEFT(Data!$BE35,Data!$BB35),'Key 2'!$A$1:$C$40,2,FALSE)</f>
        <v>DC</v>
      </c>
      <c r="BI35" s="30" t="str">
        <f>VLOOKUP(LEFT(Data!$BF35,Data!$BC35),'Key 2'!$A$1:$C$40,2,FALSE)</f>
        <v>DC</v>
      </c>
      <c r="BJ35" s="30" t="str">
        <f>VLOOKUP(LEFT(Data!$BG35,Data!$BD35),'Key 2'!$A$1:$C$40,2,FALSE)</f>
        <v>DIC</v>
      </c>
      <c r="BK35" s="30" t="str">
        <f>IF(AND(Data!$AV35&gt;=15,Data!$O35&gt;=20),"DG",IF(AND(Data!$AW35&gt;=15,Data!$S35&gt;=20),"MG",IF(AND(Data!$AV35&gt;=15,Data!$W35&gt;=20),"LG","0")))</f>
        <v>DG</v>
      </c>
      <c r="BL35" s="30" t="str">
        <f>IF(AND(Data!$BK35="DG",Data!$AW35&gt;=15,Data!$S35&gt;=20,Data!$BH35&lt;&gt;Data!$BI35),"MG","LG")</f>
        <v>LG</v>
      </c>
      <c r="BM35" s="30" t="str">
        <f>IF(Data!$BK35="DG",Data!$BH35,IF(Data!$BK35="MG",Data!$BI35,Data!$BJ35))</f>
        <v>DC</v>
      </c>
      <c r="BN35" s="30" t="str">
        <f>IF(Data!$BL35="DG",Data!$BH35,IF(Data!$BL35="MG",Data!$BI35,Data!$BJ35))</f>
        <v>DIC</v>
      </c>
      <c r="BO35" s="40"/>
      <c r="BP35" s="40"/>
      <c r="BQ35" s="40"/>
      <c r="BR35" s="41"/>
      <c r="BS35" s="41"/>
      <c r="BT35" s="41" t="str">
        <f>VLOOKUP(Data!$BR35,'Key 1'!$B$1:$D$15,2,FALSE)</f>
        <v>TI</v>
      </c>
      <c r="BU35" s="41" t="str">
        <f>VLOOKUP(Data!$BS35,'Key 1'!$B$1:$D$15,2,FALSE)</f>
        <v>TI</v>
      </c>
      <c r="BV35" s="41">
        <f>VLOOKUP(Data!$BR35,'Key 1'!$B$1:$D$15,3,FALSE)</f>
        <v>0</v>
      </c>
      <c r="BW35" s="41">
        <f>VLOOKUP(Data!$BS35,'Key 1'!$B$1:$D$15,3,FALSE)</f>
        <v>0</v>
      </c>
      <c r="BX35" s="41" t="str">
        <f>IF(Data!$BK35="DG",IF(INT(Data!$BB35)-Data!$BB35&lt;0,"Low","High"),IF(Data!$BK35="MG",IF(INT(Data!$BC35)-Data!$BC35&lt;0,"Low","High"),IF(Data!$BK35="LG",IF(INT(Data!$BD35)-Data!$BD35&lt;0,"Low","High"),"High")))</f>
        <v>Low</v>
      </c>
      <c r="BY35" s="41" t="str">
        <f>IF(Data!$BL35="DG",IF(INT(Data!$BB35)-Data!$BB35&lt;0,"Low","High"),IF(Data!$BL35="MG",IF(INT(Data!$BC35)-Data!$BC35&lt;0,"Low","High"),IF(Data!$BL35="LG",IF(INT(Data!$BD35)-Data!$BD35&lt;0,"Low","High"),"High")))</f>
        <v>Low</v>
      </c>
      <c r="BZ35" s="41" t="str">
        <f>IF(AND(Data!$BX35="High",Data!$BY35="High"),"High","Low")</f>
        <v>Low</v>
      </c>
      <c r="CA35" s="41" t="str">
        <f>IF(AND(Data!$BM35=Data!$BT35,Data!$BN35=Data!$BU35),"Matched",IF(Data!$BM35=Data!$BT35,"Sec Missed", IF(Data!$BN35=Data!$BU35," Pri Missed", "Both Missed")))</f>
        <v>Both Missed</v>
      </c>
      <c r="CB35" s="42">
        <v>100.0</v>
      </c>
      <c r="CC35" s="42">
        <v>100.0</v>
      </c>
      <c r="CD35" s="42">
        <v>100.0</v>
      </c>
      <c r="CE35" s="43" t="s">
        <v>17</v>
      </c>
      <c r="CF35" s="43" t="s">
        <v>17</v>
      </c>
      <c r="CG35" s="43" t="s">
        <v>0</v>
      </c>
      <c r="CH35" s="43" t="s">
        <v>17</v>
      </c>
      <c r="CI35" s="43" t="s">
        <v>97</v>
      </c>
      <c r="CJ35" s="42">
        <v>100.0</v>
      </c>
      <c r="CK35" s="43" t="s">
        <v>0</v>
      </c>
      <c r="CL35" s="43" t="s">
        <v>98</v>
      </c>
      <c r="CM35" s="42">
        <v>100.0</v>
      </c>
      <c r="CN35" s="43" t="s">
        <v>99</v>
      </c>
      <c r="CO35" s="1"/>
      <c r="CP35" s="1"/>
      <c r="CQ35" s="1"/>
      <c r="CR35" s="1"/>
      <c r="CS35" s="1"/>
      <c r="CT35" s="1"/>
      <c r="CU35" s="1"/>
    </row>
    <row r="36" ht="48.0" customHeight="1">
      <c r="A36" s="28">
        <v>2190.0</v>
      </c>
      <c r="B36" s="29">
        <v>28.0</v>
      </c>
      <c r="C36" s="30">
        <v>19.0</v>
      </c>
      <c r="D36" s="30">
        <v>25.0</v>
      </c>
      <c r="E36" s="30">
        <v>4.0</v>
      </c>
      <c r="F36" s="30">
        <v>21.0</v>
      </c>
      <c r="G36" s="30">
        <v>21.0</v>
      </c>
      <c r="H36" s="30">
        <v>10.0</v>
      </c>
      <c r="I36" s="30">
        <v>4.0</v>
      </c>
      <c r="J36" s="30">
        <v>22.0</v>
      </c>
      <c r="K36" s="30">
        <v>19.0</v>
      </c>
      <c r="L36" s="30">
        <v>19.0</v>
      </c>
      <c r="M36" s="30">
        <v>3.5</v>
      </c>
      <c r="N36" s="30">
        <v>21.0</v>
      </c>
      <c r="O36" s="31">
        <f>LARGE(Data!$K36:$N36,1)</f>
        <v>21</v>
      </c>
      <c r="P36" s="31">
        <f>LARGE(Data!$K36:$N36,2)</f>
        <v>19</v>
      </c>
      <c r="Q36" s="31">
        <f>LARGE(Data!$K36:$N36,3)</f>
        <v>19</v>
      </c>
      <c r="R36" s="31">
        <f>LARGE(Data!$K36:$N36,4)</f>
        <v>3.5</v>
      </c>
      <c r="S36" s="32">
        <f>LARGE(Data!$C36:$F36,1)</f>
        <v>25</v>
      </c>
      <c r="T36" s="32">
        <f>LARGE(Data!$C36:$F36,2)</f>
        <v>21</v>
      </c>
      <c r="U36" s="32">
        <f>LARGE(Data!$C36:$F36,3)</f>
        <v>19</v>
      </c>
      <c r="V36" s="32">
        <f>LARGE(Data!$C36:$F36,4)</f>
        <v>4</v>
      </c>
      <c r="W36" s="33">
        <f>LARGE(Data!$G36:$J36,1)</f>
        <v>22</v>
      </c>
      <c r="X36" s="33">
        <f>LARGE(Data!$G36:$J36,2)</f>
        <v>21</v>
      </c>
      <c r="Y36" s="33">
        <f>LARGE(Data!$G36:$J36,3)</f>
        <v>10</v>
      </c>
      <c r="Z36" s="33">
        <f>LARGE(Data!$G36:$J36,4)</f>
        <v>4</v>
      </c>
      <c r="AA36" s="30">
        <f>Data!$O36-Data!$P36</f>
        <v>2</v>
      </c>
      <c r="AB36" s="30">
        <f>Data!$P36-Data!$Q36</f>
        <v>0</v>
      </c>
      <c r="AC36" s="30">
        <f>Data!$Q36-Data!$R36</f>
        <v>15.5</v>
      </c>
      <c r="AD36" s="30">
        <f>(Data!$AA36+Data!$AB36)/SUM(Data!$AA36:$AC36)</f>
        <v>0.1142857143</v>
      </c>
      <c r="AE36" s="31">
        <f>Data!$AA36^2/SQRT(Data!$AA36^2+Data!$AB36^2+Data!$AC36^2)</f>
        <v>0.2559426753</v>
      </c>
      <c r="AF36" s="31">
        <f>Data!$AB36^2/SQRT(Data!$AA36^2+Data!$AB36^2+Data!$AC36^2)</f>
        <v>0</v>
      </c>
      <c r="AG36" s="31">
        <f>Data!$AC36^2/SQRT(Data!$AA36^2+Data!$AB36^2+Data!$AC36^2)</f>
        <v>15.37255693</v>
      </c>
      <c r="AH36" s="30">
        <f>Data!$S36-Data!$T36</f>
        <v>4</v>
      </c>
      <c r="AI36" s="30">
        <f>Data!$T36-Data!$U36</f>
        <v>2</v>
      </c>
      <c r="AJ36" s="30">
        <f>Data!$U36-Data!$V36</f>
        <v>15</v>
      </c>
      <c r="AK36" s="30">
        <f>(Data!$AH36+Data!$AI36)/(Data!$AH36+Data!$AI36+Data!$AJ36)</f>
        <v>0.2857142857</v>
      </c>
      <c r="AL36" s="32">
        <f>Data!$AH36^2/SQRT(Data!$AH36^2+Data!$AI36^2+Data!$AJ36^2)</f>
        <v>1.022202504</v>
      </c>
      <c r="AM36" s="32">
        <f>Data!$AI36^2/SQRT(Data!$AH36^2+Data!$AI36^2+Data!$AJ36^2)</f>
        <v>0.255550626</v>
      </c>
      <c r="AN36" s="32">
        <f>Data!$AJ36^2/SQRT(Data!$AH36^2+Data!$AI36^2+Data!$AJ36^2)</f>
        <v>14.37472271</v>
      </c>
      <c r="AO36" s="30">
        <f>Data!$W36-Data!$X36</f>
        <v>1</v>
      </c>
      <c r="AP36" s="30">
        <f>Data!$X36-Data!$Y36</f>
        <v>11</v>
      </c>
      <c r="AQ36" s="30">
        <f>Data!$Y36-Data!$Z36</f>
        <v>6</v>
      </c>
      <c r="AR36" s="30">
        <f>(Data!$AO36+Data!$AP36)/(Data!$AO36+Data!$AP36+Data!$AQ36)</f>
        <v>0.6666666667</v>
      </c>
      <c r="AS36" s="33">
        <f>Data!$AO36^2/SQRT(Data!$AO36^2+Data!$AP36^2+Data!$AQ36^2)</f>
        <v>0.07955572842</v>
      </c>
      <c r="AT36" s="33">
        <f>Data!$AP36^2/SQRT(Data!$AO36^2+Data!$AP36^2+Data!$AQ36^2)</f>
        <v>9.626243139</v>
      </c>
      <c r="AU36" s="33">
        <f>Data!$AQ36^2/SQRT(Data!$AO36^2+Data!$AP36^2+Data!$AQ36^2)</f>
        <v>2.864006223</v>
      </c>
      <c r="AV36" s="34">
        <f>_xlfn.VAR.P(Data!$K36:$N36)</f>
        <v>49.671875</v>
      </c>
      <c r="AW36" s="35">
        <f>_xlfn.VAR.P(Data!$C36:$F36)</f>
        <v>63.1875</v>
      </c>
      <c r="AX36" s="36">
        <f>_xlfn.VAR.P(Data!$G36:$J36)</f>
        <v>57.1875</v>
      </c>
      <c r="AY36" s="37"/>
      <c r="AZ36" s="38"/>
      <c r="BA36" s="39"/>
      <c r="BB36" s="30" t="str">
        <f>IF(AND(Data!$AE36&gt;Data!$AF36,Data!$AE36&gt;Data!$AG36),"1",IF(AND(Data!$AF36&gt;Data!$AE36,Data!$AF36&gt;Data!$AG36),IF(Data!$AF36&lt;2.5*Data!$AE36,"1.2",IF(OR(Data!$AE36&gt;2.5,Data!$AE36+Data!$AF36+Data!$AG36&lt;9),"2.2","2")),IF(AND(Data!$AG36&gt;3.5*Data!$AE36,Data!$AG36&gt;3.5*Data!$AF36,Data!$AE36+Data!$AF36+Data!$AG36&gt;11,Data!$AE36+Data!$AF36&lt;2,Data!$Q36&gt;=18),"3",IF((Data!$AE36&gt;3*Data!$AF36),"1.3",IF(AND(Data!$AF36&gt;3*Data!$AE36,Data!$AF36&gt;2),"2.3","3.3")))))</f>
        <v>3</v>
      </c>
      <c r="BC36" s="30" t="str">
        <f>IF(AND(Data!$AL36&gt;Data!$AM36,Data!$AL36&gt;Data!$AN36),"1",IF(AND(Data!$AM36&gt;Data!$AL36,Data!$AM36&gt;Data!$AN36),IF(Data!$AM36&lt;2.5*Data!$AL36,"1.2",IF(OR(Data!$AL36&gt;2.5,Data!$AL36+Data!$AM36+Data!$AN36&lt;9),"2.2","2")),IF(AND(Data!$AN36&gt;3.5*Data!$AL36,Data!$AN36&gt;3.5*Data!$AM36,Data!$AL36+Data!$AM36+Data!$AN36&gt;11,Data!$AL36+Data!$AM36&lt;2,Data!$U36&gt;=18),"3",IF((Data!$AL36&gt;3*Data!$AM36),"1.3",IF(AND(Data!$AM36&gt;3*Data!$AL36,Data!$AM36&gt;2),"2.3","3.3")))))</f>
        <v>3</v>
      </c>
      <c r="BD36" s="30" t="str">
        <f>IF(AND(Data!$AS36&gt;Data!$AT36,Data!$AS36&gt;Data!$AU36),"1",IF(AND(Data!$AT36&gt;Data!$AS36,Data!$AT36&gt;Data!$AU36),IF(Data!$AT36&lt;2.5*Data!$AS36,"1.2",IF(OR(Data!$AS36&gt;2.5,Data!$AS36+Data!$AT36+Data!$AU36&lt;9),"2.2","2")),IF(AND(Data!$AU36&gt;3.5*Data!$AS36,Data!$AU36&gt;3.5*Data!$AT36,Data!$AS36+Data!$AT36+Data!$AU36&gt;11,Data!$AS36+Data!$AT36&lt;2,Data!$Y36&gt;=18),"3",IF((Data!$AS36&gt;3*Data!$AT36),"1.3",IF(AND(Data!$AT36&gt;3*Data!$AS36,Data!$AT36&gt;2),"2.3","3.3")))))</f>
        <v>2</v>
      </c>
      <c r="BE36" s="30" t="str">
        <f t="array" ref="BE36">XLOOKUP(Data!$O36,Data!$K36:$N36,$K$1:$N$1,"?",0,1)&amp;XLOOKUP(Data!$P36,Data!$K36:$N36,$K$1:$N$1,"?",0,1)&amp;XLOOKUP(Data!$Q36,Data!$K36:$N36,$K$1:$N$1,"?",0,1)</f>
        <v>CDD</v>
      </c>
      <c r="BF36" s="30" t="str">
        <f t="array" ref="BF36">XLOOKUP(Data!$S36,Data!$C36:$F36,$C$1:$F$1,"?",0,1)&amp;XLOOKUP(Data!$T36,Data!$C36:$F36,$C$1:$F$1,"?",0,1)&amp;XLOOKUP(Data!$U36,Data!$C36:$F36,$C$1:$F$1,"?",0,1)</f>
        <v>ICD</v>
      </c>
      <c r="BG36" s="30" t="str">
        <f t="array" ref="BG36">XLOOKUP(Data!$W36,Data!$G36:$J36,$G$1:$J$1,"?",0,1)&amp;XLOOKUP(Data!$X36,Data!$G36:$J36,$G$1:$J$1,"?",0,1)&amp;XLOOKUP(Data!$Y36,Data!$G36:$J36,$G$1:$J$1,"?",0,1)</f>
        <v>CDI</v>
      </c>
      <c r="BH36" s="30" t="str">
        <f>VLOOKUP(LEFT(Data!$BE36,Data!$BB36),'Key 2'!$A$1:$C$40,2,FALSE)</f>
        <v>#N/A</v>
      </c>
      <c r="BI36" s="30" t="str">
        <f>VLOOKUP(LEFT(Data!$BF36,Data!$BC36),'Key 2'!$A$1:$C$40,2,FALSE)</f>
        <v>DIC</v>
      </c>
      <c r="BJ36" s="30" t="str">
        <f>VLOOKUP(LEFT(Data!$BG36,Data!$BD36),'Key 2'!$A$1:$C$40,2,FALSE)</f>
        <v>DC</v>
      </c>
      <c r="BK36" s="30" t="str">
        <f>IF(AND(Data!$AV36&gt;=15,Data!$O36&gt;=20),"DG",IF(AND(Data!$AW36&gt;=15,Data!$S36&gt;=20),"MG",IF(AND(Data!$AV36&gt;=15,Data!$W36&gt;=20),"LG","0")))</f>
        <v>DG</v>
      </c>
      <c r="BL36" s="30" t="str">
        <f>IF(AND(Data!$BK36="DG",Data!$AW36&gt;=15,Data!$S36&gt;=20,Data!$BH36&lt;&gt;Data!$BI36),"MG","LG")</f>
        <v>#N/A</v>
      </c>
      <c r="BM36" s="30" t="str">
        <f>IF(Data!$BK36="DG",Data!$BH36,IF(Data!$BK36="MG",Data!$BI36,Data!$BJ36))</f>
        <v>#N/A</v>
      </c>
      <c r="BN36" s="30" t="str">
        <f>IF(Data!$BL36="DG",Data!$BH36,IF(Data!$BL36="MG",Data!$BI36,Data!$BJ36))</f>
        <v>#N/A</v>
      </c>
      <c r="BO36" s="40"/>
      <c r="BP36" s="40"/>
      <c r="BQ36" s="40"/>
      <c r="BR36" s="41"/>
      <c r="BS36" s="41"/>
      <c r="BT36" s="41" t="str">
        <f>VLOOKUP(Data!$BR36,'Key 1'!$B$1:$D$15,2,FALSE)</f>
        <v>TI</v>
      </c>
      <c r="BU36" s="41" t="str">
        <f>VLOOKUP(Data!$BS36,'Key 1'!$B$1:$D$15,2,FALSE)</f>
        <v>TI</v>
      </c>
      <c r="BV36" s="41">
        <f>VLOOKUP(Data!$BR36,'Key 1'!$B$1:$D$15,3,FALSE)</f>
        <v>0</v>
      </c>
      <c r="BW36" s="41">
        <f>VLOOKUP(Data!$BS36,'Key 1'!$B$1:$D$15,3,FALSE)</f>
        <v>0</v>
      </c>
      <c r="BX36" s="41" t="str">
        <f>IF(Data!$BK36="DG",IF(INT(Data!$BB36)-Data!$BB36&lt;0,"Low","High"),IF(Data!$BK36="MG",IF(INT(Data!$BC36)-Data!$BC36&lt;0,"Low","High"),IF(Data!$BK36="LG",IF(INT(Data!$BD36)-Data!$BD36&lt;0,"Low","High"),"High")))</f>
        <v>High</v>
      </c>
      <c r="BY36" s="41" t="str">
        <f>IF(Data!$BL36="DG",IF(INT(Data!$BB36)-Data!$BB36&lt;0,"Low","High"),IF(Data!$BL36="MG",IF(INT(Data!$BC36)-Data!$BC36&lt;0,"Low","High"),IF(Data!$BL36="LG",IF(INT(Data!$BD36)-Data!$BD36&lt;0,"Low","High"),"High")))</f>
        <v>#N/A</v>
      </c>
      <c r="BZ36" s="41" t="str">
        <f>IF(AND(Data!$BX36="High",Data!$BY36="High"),"High","Low")</f>
        <v>#N/A</v>
      </c>
      <c r="CA36" s="41" t="str">
        <f>IF(AND(Data!$BM36=Data!$BT36,Data!$BN36=Data!$BU36),"Matched",IF(Data!$BM36=Data!$BT36,"Sec Missed", IF(Data!$BN36=Data!$BU36," Pri Missed", "Both Missed")))</f>
        <v>#N/A</v>
      </c>
      <c r="CB36" s="42">
        <v>100.0</v>
      </c>
      <c r="CC36" s="42">
        <v>100.0</v>
      </c>
      <c r="CD36" s="42">
        <v>100.0</v>
      </c>
      <c r="CE36" s="43" t="s">
        <v>101</v>
      </c>
      <c r="CF36" s="43" t="s">
        <v>101</v>
      </c>
      <c r="CG36" s="43" t="s">
        <v>17</v>
      </c>
      <c r="CH36" s="43" t="s">
        <v>101</v>
      </c>
      <c r="CI36" s="43" t="s">
        <v>97</v>
      </c>
      <c r="CJ36" s="42">
        <v>100.0</v>
      </c>
      <c r="CK36" s="43" t="s">
        <v>17</v>
      </c>
      <c r="CL36" s="43" t="s">
        <v>98</v>
      </c>
      <c r="CM36" s="42">
        <v>100.0</v>
      </c>
      <c r="CN36" s="43" t="s">
        <v>103</v>
      </c>
      <c r="CO36" s="1"/>
      <c r="CP36" s="1"/>
      <c r="CQ36" s="1"/>
      <c r="CR36" s="1"/>
      <c r="CS36" s="1"/>
      <c r="CT36" s="1"/>
      <c r="CU36" s="1"/>
    </row>
    <row r="37" ht="48.0" customHeight="1">
      <c r="A37" s="28">
        <v>2191.0</v>
      </c>
      <c r="B37" s="29">
        <v>28.0</v>
      </c>
      <c r="C37" s="30">
        <v>16.0</v>
      </c>
      <c r="D37" s="30">
        <v>14.0</v>
      </c>
      <c r="E37" s="30">
        <v>10.0</v>
      </c>
      <c r="F37" s="30">
        <v>23.0</v>
      </c>
      <c r="G37" s="30">
        <v>12.0</v>
      </c>
      <c r="H37" s="30">
        <v>20.0</v>
      </c>
      <c r="I37" s="30">
        <v>2.0</v>
      </c>
      <c r="J37" s="30">
        <v>28.0</v>
      </c>
      <c r="K37" s="30">
        <v>14.5</v>
      </c>
      <c r="L37" s="30">
        <v>16.0</v>
      </c>
      <c r="M37" s="30">
        <v>4.0</v>
      </c>
      <c r="N37" s="30">
        <v>25.33333333333332</v>
      </c>
      <c r="O37" s="31">
        <f>LARGE(Data!$K37:$N37,1)</f>
        <v>25.33333333</v>
      </c>
      <c r="P37" s="31">
        <f>LARGE(Data!$K37:$N37,2)</f>
        <v>16</v>
      </c>
      <c r="Q37" s="31">
        <f>LARGE(Data!$K37:$N37,3)</f>
        <v>14.5</v>
      </c>
      <c r="R37" s="31">
        <f>LARGE(Data!$K37:$N37,4)</f>
        <v>4</v>
      </c>
      <c r="S37" s="32">
        <f>LARGE(Data!$C37:$F37,1)</f>
        <v>23</v>
      </c>
      <c r="T37" s="32">
        <f>LARGE(Data!$C37:$F37,2)</f>
        <v>16</v>
      </c>
      <c r="U37" s="32">
        <f>LARGE(Data!$C37:$F37,3)</f>
        <v>14</v>
      </c>
      <c r="V37" s="32">
        <f>LARGE(Data!$C37:$F37,4)</f>
        <v>10</v>
      </c>
      <c r="W37" s="33">
        <f>LARGE(Data!$G37:$J37,1)</f>
        <v>28</v>
      </c>
      <c r="X37" s="33">
        <f>LARGE(Data!$G37:$J37,2)</f>
        <v>20</v>
      </c>
      <c r="Y37" s="33">
        <f>LARGE(Data!$G37:$J37,3)</f>
        <v>12</v>
      </c>
      <c r="Z37" s="33">
        <f>LARGE(Data!$G37:$J37,4)</f>
        <v>2</v>
      </c>
      <c r="AA37" s="30">
        <f>Data!$O37-Data!$P37</f>
        <v>9.333333333</v>
      </c>
      <c r="AB37" s="30">
        <f>Data!$P37-Data!$Q37</f>
        <v>1.5</v>
      </c>
      <c r="AC37" s="30">
        <f>Data!$Q37-Data!$R37</f>
        <v>10.5</v>
      </c>
      <c r="AD37" s="30">
        <f>(Data!$AA37+Data!$AB37)/SUM(Data!$AA37:$AC37)</f>
        <v>0.5078125</v>
      </c>
      <c r="AE37" s="31">
        <f>Data!$AA37^2/SQRT(Data!$AA37^2+Data!$AB37^2+Data!$AC37^2)</f>
        <v>6.165683069</v>
      </c>
      <c r="AF37" s="31">
        <f>Data!$AB37^2/SQRT(Data!$AA37^2+Data!$AB37^2+Data!$AC37^2)</f>
        <v>0.1592539313</v>
      </c>
      <c r="AG37" s="31">
        <f>Data!$AC37^2/SQRT(Data!$AA37^2+Data!$AB37^2+Data!$AC37^2)</f>
        <v>7.803442634</v>
      </c>
      <c r="AH37" s="30">
        <f>Data!$S37-Data!$T37</f>
        <v>7</v>
      </c>
      <c r="AI37" s="30">
        <f>Data!$T37-Data!$U37</f>
        <v>2</v>
      </c>
      <c r="AJ37" s="30">
        <f>Data!$U37-Data!$V37</f>
        <v>4</v>
      </c>
      <c r="AK37" s="30">
        <f>(Data!$AH37+Data!$AI37)/(Data!$AH37+Data!$AI37+Data!$AJ37)</f>
        <v>0.6923076923</v>
      </c>
      <c r="AL37" s="32">
        <f>Data!$AH37^2/SQRT(Data!$AH37^2+Data!$AI37^2+Data!$AJ37^2)</f>
        <v>5.898906801</v>
      </c>
      <c r="AM37" s="32">
        <f>Data!$AI37^2/SQRT(Data!$AH37^2+Data!$AI37^2+Data!$AJ37^2)</f>
        <v>0.4815434123</v>
      </c>
      <c r="AN37" s="32">
        <f>Data!$AJ37^2/SQRT(Data!$AH37^2+Data!$AI37^2+Data!$AJ37^2)</f>
        <v>1.926173649</v>
      </c>
      <c r="AO37" s="30">
        <f>Data!$W37-Data!$X37</f>
        <v>8</v>
      </c>
      <c r="AP37" s="30">
        <f>Data!$X37-Data!$Y37</f>
        <v>8</v>
      </c>
      <c r="AQ37" s="30">
        <f>Data!$Y37-Data!$Z37</f>
        <v>10</v>
      </c>
      <c r="AR37" s="30">
        <f>(Data!$AO37+Data!$AP37)/(Data!$AO37+Data!$AP37+Data!$AQ37)</f>
        <v>0.6153846154</v>
      </c>
      <c r="AS37" s="33">
        <f>Data!$AO37^2/SQRT(Data!$AO37^2+Data!$AP37^2+Data!$AQ37^2)</f>
        <v>4.238503543</v>
      </c>
      <c r="AT37" s="33">
        <f>Data!$AP37^2/SQRT(Data!$AO37^2+Data!$AP37^2+Data!$AQ37^2)</f>
        <v>4.238503543</v>
      </c>
      <c r="AU37" s="33">
        <f>Data!$AQ37^2/SQRT(Data!$AO37^2+Data!$AP37^2+Data!$AQ37^2)</f>
        <v>6.622661785</v>
      </c>
      <c r="AV37" s="34">
        <f>_xlfn.VAR.P(Data!$K37:$N37)</f>
        <v>57.25520833</v>
      </c>
      <c r="AW37" s="35">
        <f>_xlfn.VAR.P(Data!$C37:$F37)</f>
        <v>22.1875</v>
      </c>
      <c r="AX37" s="36">
        <f>_xlfn.VAR.P(Data!$G37:$J37)</f>
        <v>92.75</v>
      </c>
      <c r="AY37" s="37"/>
      <c r="AZ37" s="38"/>
      <c r="BA37" s="39"/>
      <c r="BB37" s="30" t="str">
        <f>IF(AND(Data!$AE37&gt;Data!$AF37,Data!$AE37&gt;Data!$AG37),"1",IF(AND(Data!$AF37&gt;Data!$AE37,Data!$AF37&gt;Data!$AG37),IF(Data!$AF37&lt;2.5*Data!$AE37,"1.2",IF(OR(Data!$AE37&gt;2.5,Data!$AE37+Data!$AF37+Data!$AG37&lt;9),"2.2","2")),IF(AND(Data!$AG37&gt;3.5*Data!$AE37,Data!$AG37&gt;3.5*Data!$AF37,Data!$AE37+Data!$AF37+Data!$AG37&gt;11,Data!$AE37+Data!$AF37&lt;2,Data!$Q37&gt;=18),"3",IF((Data!$AE37&gt;3*Data!$AF37),"1.3",IF(AND(Data!$AF37&gt;3*Data!$AE37,Data!$AF37&gt;2),"2.3","3.3")))))</f>
        <v>1.3</v>
      </c>
      <c r="BC37" s="30" t="str">
        <f>IF(AND(Data!$AL37&gt;Data!$AM37,Data!$AL37&gt;Data!$AN37),"1",IF(AND(Data!$AM37&gt;Data!$AL37,Data!$AM37&gt;Data!$AN37),IF(Data!$AM37&lt;2.5*Data!$AL37,"1.2",IF(OR(Data!$AL37&gt;2.5,Data!$AL37+Data!$AM37+Data!$AN37&lt;9),"2.2","2")),IF(AND(Data!$AN37&gt;3.5*Data!$AL37,Data!$AN37&gt;3.5*Data!$AM37,Data!$AL37+Data!$AM37+Data!$AN37&gt;11,Data!$AL37+Data!$AM37&lt;2,Data!$U37&gt;=18),"3",IF((Data!$AL37&gt;3*Data!$AM37),"1.3",IF(AND(Data!$AM37&gt;3*Data!$AL37,Data!$AM37&gt;2),"2.3","3.3")))))</f>
        <v>1</v>
      </c>
      <c r="BD37" s="30" t="str">
        <f>IF(AND(Data!$AS37&gt;Data!$AT37,Data!$AS37&gt;Data!$AU37),"1",IF(AND(Data!$AT37&gt;Data!$AS37,Data!$AT37&gt;Data!$AU37),IF(Data!$AT37&lt;2.5*Data!$AS37,"1.2",IF(OR(Data!$AS37&gt;2.5,Data!$AS37+Data!$AT37+Data!$AU37&lt;9),"2.2","2")),IF(AND(Data!$AU37&gt;3.5*Data!$AS37,Data!$AU37&gt;3.5*Data!$AT37,Data!$AS37+Data!$AT37+Data!$AU37&gt;11,Data!$AS37+Data!$AT37&lt;2,Data!$Y37&gt;=18),"3",IF((Data!$AS37&gt;3*Data!$AT37),"1.3",IF(AND(Data!$AT37&gt;3*Data!$AS37,Data!$AT37&gt;2),"2.3","3.3")))))</f>
        <v>3.3</v>
      </c>
      <c r="BE37" s="30" t="str">
        <f t="array" ref="BE37">XLOOKUP(Data!$O37,Data!$K37:$N37,$K$1:$N$1,"?",0,1)&amp;XLOOKUP(Data!$P37,Data!$K37:$N37,$K$1:$N$1,"?",0,1)&amp;XLOOKUP(Data!$Q37,Data!$K37:$N37,$K$1:$N$1,"?",0,1)</f>
        <v>CID</v>
      </c>
      <c r="BF37" s="30" t="str">
        <f t="array" ref="BF37">XLOOKUP(Data!$S37,Data!$C37:$F37,$C$1:$F$1,"?",0,1)&amp;XLOOKUP(Data!$T37,Data!$C37:$F37,$C$1:$F$1,"?",0,1)&amp;XLOOKUP(Data!$U37,Data!$C37:$F37,$C$1:$F$1,"?",0,1)</f>
        <v>CDI</v>
      </c>
      <c r="BG37" s="30" t="str">
        <f t="array" ref="BG37">XLOOKUP(Data!$W37,Data!$G37:$J37,$G$1:$J$1,"?",0,1)&amp;XLOOKUP(Data!$X37,Data!$G37:$J37,$G$1:$J$1,"?",0,1)&amp;XLOOKUP(Data!$Y37,Data!$G37:$J37,$G$1:$J$1,"?",0,1)</f>
        <v>CID</v>
      </c>
      <c r="BH37" s="30" t="str">
        <f>VLOOKUP(LEFT(Data!$BE37,Data!$BB37),'Key 2'!$A$1:$C$40,2,FALSE)</f>
        <v>C</v>
      </c>
      <c r="BI37" s="30" t="str">
        <f>VLOOKUP(LEFT(Data!$BF37,Data!$BC37),'Key 2'!$A$1:$C$40,2,FALSE)</f>
        <v>C</v>
      </c>
      <c r="BJ37" s="30" t="str">
        <f>VLOOKUP(LEFT(Data!$BG37,Data!$BD37),'Key 2'!$A$1:$C$40,2,FALSE)</f>
        <v>DIC</v>
      </c>
      <c r="BK37" s="30" t="str">
        <f>IF(AND(Data!$AV37&gt;=15,Data!$O37&gt;=20),"DG",IF(AND(Data!$AW37&gt;=15,Data!$S37&gt;=20),"MG",IF(AND(Data!$AV37&gt;=15,Data!$W37&gt;=20),"LG","0")))</f>
        <v>DG</v>
      </c>
      <c r="BL37" s="30" t="str">
        <f>IF(AND(Data!$BK37="DG",Data!$AW37&gt;=15,Data!$S37&gt;=20,Data!$BH37&lt;&gt;Data!$BI37),"MG","LG")</f>
        <v>LG</v>
      </c>
      <c r="BM37" s="30" t="str">
        <f>IF(Data!$BK37="DG",Data!$BH37,IF(Data!$BK37="MG",Data!$BI37,Data!$BJ37))</f>
        <v>C</v>
      </c>
      <c r="BN37" s="30" t="str">
        <f>IF(Data!$BL37="DG",Data!$BH37,IF(Data!$BL37="MG",Data!$BI37,Data!$BJ37))</f>
        <v>DIC</v>
      </c>
      <c r="BO37" s="40"/>
      <c r="BP37" s="40"/>
      <c r="BQ37" s="40"/>
      <c r="BR37" s="41"/>
      <c r="BS37" s="41"/>
      <c r="BT37" s="41" t="str">
        <f>VLOOKUP(Data!$BR37,'Key 1'!$B$1:$D$15,2,FALSE)</f>
        <v>TI</v>
      </c>
      <c r="BU37" s="41" t="str">
        <f>VLOOKUP(Data!$BS37,'Key 1'!$B$1:$D$15,2,FALSE)</f>
        <v>TI</v>
      </c>
      <c r="BV37" s="41">
        <f>VLOOKUP(Data!$BR37,'Key 1'!$B$1:$D$15,3,FALSE)</f>
        <v>0</v>
      </c>
      <c r="BW37" s="41">
        <f>VLOOKUP(Data!$BS37,'Key 1'!$B$1:$D$15,3,FALSE)</f>
        <v>0</v>
      </c>
      <c r="BX37" s="41" t="str">
        <f>IF(Data!$BK37="DG",IF(INT(Data!$BB37)-Data!$BB37&lt;0,"Low","High"),IF(Data!$BK37="MG",IF(INT(Data!$BC37)-Data!$BC37&lt;0,"Low","High"),IF(Data!$BK37="LG",IF(INT(Data!$BD37)-Data!$BD37&lt;0,"Low","High"),"High")))</f>
        <v>Low</v>
      </c>
      <c r="BY37" s="41" t="str">
        <f>IF(Data!$BL37="DG",IF(INT(Data!$BB37)-Data!$BB37&lt;0,"Low","High"),IF(Data!$BL37="MG",IF(INT(Data!$BC37)-Data!$BC37&lt;0,"Low","High"),IF(Data!$BL37="LG",IF(INT(Data!$BD37)-Data!$BD37&lt;0,"Low","High"),"High")))</f>
        <v>Low</v>
      </c>
      <c r="BZ37" s="41" t="str">
        <f>IF(AND(Data!$BX37="High",Data!$BY37="High"),"High","Low")</f>
        <v>Low</v>
      </c>
      <c r="CA37" s="41" t="str">
        <f>IF(AND(Data!$BM37=Data!$BT37,Data!$BN37=Data!$BU37),"Matched",IF(Data!$BM37=Data!$BT37,"Sec Missed", IF(Data!$BN37=Data!$BU37," Pri Missed", "Both Missed")))</f>
        <v>Both Missed</v>
      </c>
      <c r="CB37" s="42">
        <v>100.0</v>
      </c>
      <c r="CC37" s="42">
        <v>100.0</v>
      </c>
      <c r="CD37" s="42">
        <v>100.0</v>
      </c>
      <c r="CE37" s="43" t="s">
        <v>3</v>
      </c>
      <c r="CF37" s="43" t="s">
        <v>3</v>
      </c>
      <c r="CG37" s="43" t="s">
        <v>96</v>
      </c>
      <c r="CH37" s="43" t="s">
        <v>3</v>
      </c>
      <c r="CI37" s="43" t="s">
        <v>97</v>
      </c>
      <c r="CJ37" s="42">
        <v>100.0</v>
      </c>
      <c r="CK37" s="43" t="s">
        <v>96</v>
      </c>
      <c r="CL37" s="43" t="s">
        <v>98</v>
      </c>
      <c r="CM37" s="42">
        <v>100.0</v>
      </c>
      <c r="CN37" s="43" t="s">
        <v>99</v>
      </c>
      <c r="CO37" s="1"/>
      <c r="CP37" s="1"/>
      <c r="CQ37" s="1"/>
      <c r="CR37" s="1"/>
      <c r="CS37" s="1"/>
      <c r="CT37" s="1"/>
      <c r="CU37" s="1"/>
    </row>
    <row r="38" ht="48.0" customHeight="1">
      <c r="A38" s="28">
        <v>2192.0</v>
      </c>
      <c r="B38" s="29">
        <v>27.5</v>
      </c>
      <c r="C38" s="30">
        <v>26.0</v>
      </c>
      <c r="D38" s="30">
        <v>22.0</v>
      </c>
      <c r="E38" s="30">
        <v>2.0</v>
      </c>
      <c r="F38" s="30">
        <v>13.0</v>
      </c>
      <c r="G38" s="30">
        <v>27.0</v>
      </c>
      <c r="H38" s="30">
        <v>23.5</v>
      </c>
      <c r="I38" s="30">
        <v>4.0</v>
      </c>
      <c r="J38" s="30">
        <v>8.0</v>
      </c>
      <c r="K38" s="30">
        <v>26.111111111111118</v>
      </c>
      <c r="L38" s="30">
        <v>22.0</v>
      </c>
      <c r="M38" s="30">
        <v>2.9</v>
      </c>
      <c r="N38" s="30">
        <v>9.5</v>
      </c>
      <c r="O38" s="31">
        <f>LARGE(Data!$K38:$N38,1)</f>
        <v>26.11111111</v>
      </c>
      <c r="P38" s="31">
        <f>LARGE(Data!$K38:$N38,2)</f>
        <v>22</v>
      </c>
      <c r="Q38" s="31">
        <f>LARGE(Data!$K38:$N38,3)</f>
        <v>9.5</v>
      </c>
      <c r="R38" s="31">
        <f>LARGE(Data!$K38:$N38,4)</f>
        <v>2.9</v>
      </c>
      <c r="S38" s="32">
        <f>LARGE(Data!$C38:$F38,1)</f>
        <v>26</v>
      </c>
      <c r="T38" s="32">
        <f>LARGE(Data!$C38:$F38,2)</f>
        <v>22</v>
      </c>
      <c r="U38" s="32">
        <f>LARGE(Data!$C38:$F38,3)</f>
        <v>13</v>
      </c>
      <c r="V38" s="32">
        <f>LARGE(Data!$C38:$F38,4)</f>
        <v>2</v>
      </c>
      <c r="W38" s="33">
        <f>LARGE(Data!$G38:$J38,1)</f>
        <v>27</v>
      </c>
      <c r="X38" s="33">
        <f>LARGE(Data!$G38:$J38,2)</f>
        <v>23.5</v>
      </c>
      <c r="Y38" s="33">
        <f>LARGE(Data!$G38:$J38,3)</f>
        <v>8</v>
      </c>
      <c r="Z38" s="33">
        <f>LARGE(Data!$G38:$J38,4)</f>
        <v>4</v>
      </c>
      <c r="AA38" s="30">
        <f>Data!$O38-Data!$P38</f>
        <v>4.111111111</v>
      </c>
      <c r="AB38" s="30">
        <f>Data!$P38-Data!$Q38</f>
        <v>12.5</v>
      </c>
      <c r="AC38" s="30">
        <f>Data!$Q38-Data!$R38</f>
        <v>6.6</v>
      </c>
      <c r="AD38" s="30">
        <f>(Data!$AA38+Data!$AB38)/SUM(Data!$AA38:$AC38)</f>
        <v>0.7156534227</v>
      </c>
      <c r="AE38" s="31">
        <f>Data!$AA38^2/SQRT(Data!$AA38^2+Data!$AB38^2+Data!$AC38^2)</f>
        <v>1.148094711</v>
      </c>
      <c r="AF38" s="31">
        <f>Data!$AB38^2/SQRT(Data!$AA38^2+Data!$AB38^2+Data!$AC38^2)</f>
        <v>10.61400561</v>
      </c>
      <c r="AG38" s="31">
        <f>Data!$AC38^2/SQRT(Data!$AA38^2+Data!$AB38^2+Data!$AC38^2)</f>
        <v>2.95901494</v>
      </c>
      <c r="AH38" s="30">
        <f>Data!$S38-Data!$T38</f>
        <v>4</v>
      </c>
      <c r="AI38" s="30">
        <f>Data!$T38-Data!$U38</f>
        <v>9</v>
      </c>
      <c r="AJ38" s="30">
        <f>Data!$U38-Data!$V38</f>
        <v>11</v>
      </c>
      <c r="AK38" s="30">
        <f>(Data!$AH38+Data!$AI38)/(Data!$AH38+Data!$AI38+Data!$AJ38)</f>
        <v>0.5416666667</v>
      </c>
      <c r="AL38" s="32">
        <f>Data!$AH38^2/SQRT(Data!$AH38^2+Data!$AI38^2+Data!$AJ38^2)</f>
        <v>1.083656738</v>
      </c>
      <c r="AM38" s="32">
        <f>Data!$AI38^2/SQRT(Data!$AH38^2+Data!$AI38^2+Data!$AJ38^2)</f>
        <v>5.486012238</v>
      </c>
      <c r="AN38" s="32">
        <f>Data!$AJ38^2/SQRT(Data!$AH38^2+Data!$AI38^2+Data!$AJ38^2)</f>
        <v>8.195154084</v>
      </c>
      <c r="AO38" s="30">
        <f>Data!$W38-Data!$X38</f>
        <v>3.5</v>
      </c>
      <c r="AP38" s="30">
        <f>Data!$X38-Data!$Y38</f>
        <v>15.5</v>
      </c>
      <c r="AQ38" s="30">
        <f>Data!$Y38-Data!$Z38</f>
        <v>4</v>
      </c>
      <c r="AR38" s="30">
        <f>(Data!$AO38+Data!$AP38)/(Data!$AO38+Data!$AP38+Data!$AQ38)</f>
        <v>0.8260869565</v>
      </c>
      <c r="AS38" s="33">
        <f>Data!$AO38^2/SQRT(Data!$AO38^2+Data!$AP38^2+Data!$AQ38^2)</f>
        <v>0.7475907922</v>
      </c>
      <c r="AT38" s="33">
        <f>Data!$AP38^2/SQRT(Data!$AO38^2+Data!$AP38^2+Data!$AQ38^2)</f>
        <v>14.6619337</v>
      </c>
      <c r="AU38" s="33">
        <f>Data!$AQ38^2/SQRT(Data!$AO38^2+Data!$AP38^2+Data!$AQ38^2)</f>
        <v>0.9764451163</v>
      </c>
      <c r="AV38" s="34">
        <f>_xlfn.VAR.P(Data!$K38:$N38)</f>
        <v>87.26287037</v>
      </c>
      <c r="AW38" s="35">
        <f>_xlfn.VAR.P(Data!$C38:$F38)</f>
        <v>85.1875</v>
      </c>
      <c r="AX38" s="36">
        <f>_xlfn.VAR.P(Data!$G38:$J38)</f>
        <v>96.171875</v>
      </c>
      <c r="AY38" s="37"/>
      <c r="AZ38" s="38"/>
      <c r="BA38" s="39"/>
      <c r="BB38" s="30" t="str">
        <f>IF(AND(Data!$AE38&gt;Data!$AF38,Data!$AE38&gt;Data!$AG38),"1",IF(AND(Data!$AF38&gt;Data!$AE38,Data!$AF38&gt;Data!$AG38),IF(Data!$AF38&lt;2.5*Data!$AE38,"1.2",IF(OR(Data!$AE38&gt;2.5,Data!$AE38+Data!$AF38+Data!$AG38&lt;9),"2.2","2")),IF(AND(Data!$AG38&gt;3.5*Data!$AE38,Data!$AG38&gt;3.5*Data!$AF38,Data!$AE38+Data!$AF38+Data!$AG38&gt;11,Data!$AE38+Data!$AF38&lt;2,Data!$Q38&gt;=18),"3",IF((Data!$AE38&gt;3*Data!$AF38),"1.3",IF(AND(Data!$AF38&gt;3*Data!$AE38,Data!$AF38&gt;2),"2.3","3.3")))))</f>
        <v>2</v>
      </c>
      <c r="BC38" s="30" t="str">
        <f>IF(AND(Data!$AL38&gt;Data!$AM38,Data!$AL38&gt;Data!$AN38),"1",IF(AND(Data!$AM38&gt;Data!$AL38,Data!$AM38&gt;Data!$AN38),IF(Data!$AM38&lt;2.5*Data!$AL38,"1.2",IF(OR(Data!$AL38&gt;2.5,Data!$AL38+Data!$AM38+Data!$AN38&lt;9),"2.2","2")),IF(AND(Data!$AN38&gt;3.5*Data!$AL38,Data!$AN38&gt;3.5*Data!$AM38,Data!$AL38+Data!$AM38+Data!$AN38&gt;11,Data!$AL38+Data!$AM38&lt;2,Data!$U38&gt;=18),"3",IF((Data!$AL38&gt;3*Data!$AM38),"1.3",IF(AND(Data!$AM38&gt;3*Data!$AL38,Data!$AM38&gt;2),"2.3","3.3")))))</f>
        <v>2.3</v>
      </c>
      <c r="BD38" s="30" t="str">
        <f>IF(AND(Data!$AS38&gt;Data!$AT38,Data!$AS38&gt;Data!$AU38),"1",IF(AND(Data!$AT38&gt;Data!$AS38,Data!$AT38&gt;Data!$AU38),IF(Data!$AT38&lt;2.5*Data!$AS38,"1.2",IF(OR(Data!$AS38&gt;2.5,Data!$AS38+Data!$AT38+Data!$AU38&lt;9),"2.2","2")),IF(AND(Data!$AU38&gt;3.5*Data!$AS38,Data!$AU38&gt;3.5*Data!$AT38,Data!$AS38+Data!$AT38+Data!$AU38&gt;11,Data!$AS38+Data!$AT38&lt;2,Data!$Y38&gt;=18),"3",IF((Data!$AS38&gt;3*Data!$AT38),"1.3",IF(AND(Data!$AT38&gt;3*Data!$AS38,Data!$AT38&gt;2),"2.3","3.3")))))</f>
        <v>2</v>
      </c>
      <c r="BE38" s="30" t="str">
        <f t="array" ref="BE38">XLOOKUP(Data!$O38,Data!$K38:$N38,$K$1:$N$1,"?",0,1)&amp;XLOOKUP(Data!$P38,Data!$K38:$N38,$K$1:$N$1,"?",0,1)&amp;XLOOKUP(Data!$Q38,Data!$K38:$N38,$K$1:$N$1,"?",0,1)</f>
        <v>DIC</v>
      </c>
      <c r="BF38" s="30" t="str">
        <f t="array" ref="BF38">XLOOKUP(Data!$S38,Data!$C38:$F38,$C$1:$F$1,"?",0,1)&amp;XLOOKUP(Data!$T38,Data!$C38:$F38,$C$1:$F$1,"?",0,1)&amp;XLOOKUP(Data!$U38,Data!$C38:$F38,$C$1:$F$1,"?",0,1)</f>
        <v>DIC</v>
      </c>
      <c r="BG38" s="30" t="str">
        <f t="array" ref="BG38">XLOOKUP(Data!$W38,Data!$G38:$J38,$G$1:$J$1,"?",0,1)&amp;XLOOKUP(Data!$X38,Data!$G38:$J38,$G$1:$J$1,"?",0,1)&amp;XLOOKUP(Data!$Y38,Data!$G38:$J38,$G$1:$J$1,"?",0,1)</f>
        <v>DIC</v>
      </c>
      <c r="BH38" s="30" t="str">
        <f>VLOOKUP(LEFT(Data!$BE38,Data!$BB38),'Key 2'!$A$1:$C$40,2,FALSE)</f>
        <v>DI</v>
      </c>
      <c r="BI38" s="30" t="str">
        <f>VLOOKUP(LEFT(Data!$BF38,Data!$BC38),'Key 2'!$A$1:$C$40,2,FALSE)</f>
        <v>DI</v>
      </c>
      <c r="BJ38" s="30" t="str">
        <f>VLOOKUP(LEFT(Data!$BG38,Data!$BD38),'Key 2'!$A$1:$C$40,2,FALSE)</f>
        <v>DI</v>
      </c>
      <c r="BK38" s="30" t="str">
        <f>IF(AND(Data!$AV38&gt;=15,Data!$O38&gt;=20),"DG",IF(AND(Data!$AW38&gt;=15,Data!$S38&gt;=20),"MG",IF(AND(Data!$AV38&gt;=15,Data!$W38&gt;=20),"LG","0")))</f>
        <v>DG</v>
      </c>
      <c r="BL38" s="30" t="str">
        <f>IF(AND(Data!$BK38="DG",Data!$AW38&gt;=15,Data!$S38&gt;=20,Data!$BH38&lt;&gt;Data!$BI38),"MG","LG")</f>
        <v>LG</v>
      </c>
      <c r="BM38" s="30" t="str">
        <f>IF(Data!$BK38="DG",Data!$BH38,IF(Data!$BK38="MG",Data!$BI38,Data!$BJ38))</f>
        <v>DI</v>
      </c>
      <c r="BN38" s="30" t="str">
        <f>IF(Data!$BL38="DG",Data!$BH38,IF(Data!$BL38="MG",Data!$BI38,Data!$BJ38))</f>
        <v>DI</v>
      </c>
      <c r="BO38" s="40"/>
      <c r="BP38" s="40"/>
      <c r="BQ38" s="40"/>
      <c r="BR38" s="41"/>
      <c r="BS38" s="41"/>
      <c r="BT38" s="41" t="str">
        <f>VLOOKUP(Data!$BR38,'Key 1'!$B$1:$D$15,2,FALSE)</f>
        <v>TI</v>
      </c>
      <c r="BU38" s="41" t="str">
        <f>VLOOKUP(Data!$BS38,'Key 1'!$B$1:$D$15,2,FALSE)</f>
        <v>TI</v>
      </c>
      <c r="BV38" s="41">
        <f>VLOOKUP(Data!$BR38,'Key 1'!$B$1:$D$15,3,FALSE)</f>
        <v>0</v>
      </c>
      <c r="BW38" s="41">
        <f>VLOOKUP(Data!$BS38,'Key 1'!$B$1:$D$15,3,FALSE)</f>
        <v>0</v>
      </c>
      <c r="BX38" s="41" t="str">
        <f>IF(Data!$BK38="DG",IF(INT(Data!$BB38)-Data!$BB38&lt;0,"Low","High"),IF(Data!$BK38="MG",IF(INT(Data!$BC38)-Data!$BC38&lt;0,"Low","High"),IF(Data!$BK38="LG",IF(INT(Data!$BD38)-Data!$BD38&lt;0,"Low","High"),"High")))</f>
        <v>High</v>
      </c>
      <c r="BY38" s="41" t="str">
        <f>IF(Data!$BL38="DG",IF(INT(Data!$BB38)-Data!$BB38&lt;0,"Low","High"),IF(Data!$BL38="MG",IF(INT(Data!$BC38)-Data!$BC38&lt;0,"Low","High"),IF(Data!$BL38="LG",IF(INT(Data!$BD38)-Data!$BD38&lt;0,"Low","High"),"High")))</f>
        <v>High</v>
      </c>
      <c r="BZ38" s="41" t="str">
        <f>IF(AND(Data!$BX38="High",Data!$BY38="High"),"High","Low")</f>
        <v>High</v>
      </c>
      <c r="CA38" s="41" t="str">
        <f>IF(AND(Data!$BM38=Data!$BT38,Data!$BN38=Data!$BU38),"Matched",IF(Data!$BM38=Data!$BT38,"Sec Missed", IF(Data!$BN38=Data!$BU38," Pri Missed", "Both Missed")))</f>
        <v>Both Missed</v>
      </c>
      <c r="CB38" s="42">
        <v>100.0</v>
      </c>
      <c r="CC38" s="42">
        <v>100.0</v>
      </c>
      <c r="CD38" s="42">
        <v>100.0</v>
      </c>
      <c r="CE38" s="43" t="s">
        <v>15</v>
      </c>
      <c r="CF38" s="43" t="s">
        <v>15</v>
      </c>
      <c r="CG38" s="43" t="s">
        <v>15</v>
      </c>
      <c r="CH38" s="43" t="s">
        <v>15</v>
      </c>
      <c r="CI38" s="43" t="s">
        <v>97</v>
      </c>
      <c r="CJ38" s="42">
        <v>100.0</v>
      </c>
      <c r="CK38" s="43" t="s">
        <v>15</v>
      </c>
      <c r="CL38" s="43" t="s">
        <v>98</v>
      </c>
      <c r="CM38" s="42">
        <v>100.0</v>
      </c>
      <c r="CN38" s="43" t="s">
        <v>99</v>
      </c>
      <c r="CO38" s="1"/>
      <c r="CP38" s="1"/>
      <c r="CQ38" s="1"/>
      <c r="CR38" s="1"/>
      <c r="CS38" s="1"/>
      <c r="CT38" s="1"/>
      <c r="CU38" s="1"/>
    </row>
    <row r="39" ht="48.0" customHeight="1">
      <c r="A39" s="28">
        <v>2193.0</v>
      </c>
      <c r="B39" s="29">
        <v>28.0</v>
      </c>
      <c r="C39" s="30">
        <v>19.0</v>
      </c>
      <c r="D39" s="30">
        <v>20.0</v>
      </c>
      <c r="E39" s="30">
        <v>10.0</v>
      </c>
      <c r="F39" s="30">
        <v>21.0</v>
      </c>
      <c r="G39" s="30">
        <v>21.0</v>
      </c>
      <c r="H39" s="30">
        <v>7.0</v>
      </c>
      <c r="I39" s="30">
        <v>15.0</v>
      </c>
      <c r="J39" s="30">
        <v>16.0</v>
      </c>
      <c r="K39" s="30">
        <v>19.0</v>
      </c>
      <c r="L39" s="30">
        <v>12.0</v>
      </c>
      <c r="M39" s="30">
        <v>11.0</v>
      </c>
      <c r="N39" s="30">
        <v>19.0</v>
      </c>
      <c r="O39" s="31">
        <f>LARGE(Data!$K39:$N39,1)</f>
        <v>19</v>
      </c>
      <c r="P39" s="31">
        <f>LARGE(Data!$K39:$N39,2)</f>
        <v>19</v>
      </c>
      <c r="Q39" s="31">
        <f>LARGE(Data!$K39:$N39,3)</f>
        <v>12</v>
      </c>
      <c r="R39" s="31">
        <f>LARGE(Data!$K39:$N39,4)</f>
        <v>11</v>
      </c>
      <c r="S39" s="32">
        <f>LARGE(Data!$C39:$F39,1)</f>
        <v>21</v>
      </c>
      <c r="T39" s="32">
        <f>LARGE(Data!$C39:$F39,2)</f>
        <v>20</v>
      </c>
      <c r="U39" s="32">
        <f>LARGE(Data!$C39:$F39,3)</f>
        <v>19</v>
      </c>
      <c r="V39" s="32">
        <f>LARGE(Data!$C39:$F39,4)</f>
        <v>10</v>
      </c>
      <c r="W39" s="33">
        <f>LARGE(Data!$G39:$J39,1)</f>
        <v>21</v>
      </c>
      <c r="X39" s="33">
        <f>LARGE(Data!$G39:$J39,2)</f>
        <v>16</v>
      </c>
      <c r="Y39" s="33">
        <f>LARGE(Data!$G39:$J39,3)</f>
        <v>15</v>
      </c>
      <c r="Z39" s="33">
        <f>LARGE(Data!$G39:$J39,4)</f>
        <v>7</v>
      </c>
      <c r="AA39" s="30">
        <f>Data!$O39-Data!$P39</f>
        <v>0</v>
      </c>
      <c r="AB39" s="30">
        <f>Data!$P39-Data!$Q39</f>
        <v>7</v>
      </c>
      <c r="AC39" s="30">
        <f>Data!$Q39-Data!$R39</f>
        <v>1</v>
      </c>
      <c r="AD39" s="30">
        <f>(Data!$AA39+Data!$AB39)/SUM(Data!$AA39:$AC39)</f>
        <v>0.875</v>
      </c>
      <c r="AE39" s="31">
        <f>Data!$AA39^2/SQRT(Data!$AA39^2+Data!$AB39^2+Data!$AC39^2)</f>
        <v>0</v>
      </c>
      <c r="AF39" s="31">
        <f>Data!$AB39^2/SQRT(Data!$AA39^2+Data!$AB39^2+Data!$AC39^2)</f>
        <v>6.929646456</v>
      </c>
      <c r="AG39" s="31">
        <f>Data!$AC39^2/SQRT(Data!$AA39^2+Data!$AB39^2+Data!$AC39^2)</f>
        <v>0.1414213562</v>
      </c>
      <c r="AH39" s="30">
        <f>Data!$S39-Data!$T39</f>
        <v>1</v>
      </c>
      <c r="AI39" s="30">
        <f>Data!$T39-Data!$U39</f>
        <v>1</v>
      </c>
      <c r="AJ39" s="30">
        <f>Data!$U39-Data!$V39</f>
        <v>9</v>
      </c>
      <c r="AK39" s="30">
        <f>(Data!$AH39+Data!$AI39)/(Data!$AH39+Data!$AI39+Data!$AJ39)</f>
        <v>0.1818181818</v>
      </c>
      <c r="AL39" s="32">
        <f>Data!$AH39^2/SQRT(Data!$AH39^2+Data!$AI39^2+Data!$AJ39^2)</f>
        <v>0.10976426</v>
      </c>
      <c r="AM39" s="32">
        <f>Data!$AI39^2/SQRT(Data!$AH39^2+Data!$AI39^2+Data!$AJ39^2)</f>
        <v>0.10976426</v>
      </c>
      <c r="AN39" s="32">
        <f>Data!$AJ39^2/SQRT(Data!$AH39^2+Data!$AI39^2+Data!$AJ39^2)</f>
        <v>8.890905059</v>
      </c>
      <c r="AO39" s="30">
        <f>Data!$W39-Data!$X39</f>
        <v>5</v>
      </c>
      <c r="AP39" s="30">
        <f>Data!$X39-Data!$Y39</f>
        <v>1</v>
      </c>
      <c r="AQ39" s="30">
        <f>Data!$Y39-Data!$Z39</f>
        <v>8</v>
      </c>
      <c r="AR39" s="30">
        <f>(Data!$AO39+Data!$AP39)/(Data!$AO39+Data!$AP39+Data!$AQ39)</f>
        <v>0.4285714286</v>
      </c>
      <c r="AS39" s="33">
        <f>Data!$AO39^2/SQRT(Data!$AO39^2+Data!$AP39^2+Data!$AQ39^2)</f>
        <v>2.635231383</v>
      </c>
      <c r="AT39" s="33">
        <f>Data!$AP39^2/SQRT(Data!$AO39^2+Data!$AP39^2+Data!$AQ39^2)</f>
        <v>0.1054092553</v>
      </c>
      <c r="AU39" s="33">
        <f>Data!$AQ39^2/SQRT(Data!$AO39^2+Data!$AP39^2+Data!$AQ39^2)</f>
        <v>6.746192342</v>
      </c>
      <c r="AV39" s="34">
        <f>_xlfn.VAR.P(Data!$K39:$N39)</f>
        <v>14.1875</v>
      </c>
      <c r="AW39" s="35">
        <f>_xlfn.VAR.P(Data!$C39:$F39)</f>
        <v>19.25</v>
      </c>
      <c r="AX39" s="36">
        <f>_xlfn.VAR.P(Data!$G39:$J39)</f>
        <v>25.1875</v>
      </c>
      <c r="AY39" s="37"/>
      <c r="AZ39" s="38"/>
      <c r="BA39" s="39"/>
      <c r="BB39" s="30" t="str">
        <f>IF(AND(Data!$AE39&gt;Data!$AF39,Data!$AE39&gt;Data!$AG39),"1",IF(AND(Data!$AF39&gt;Data!$AE39,Data!$AF39&gt;Data!$AG39),IF(Data!$AF39&lt;2.5*Data!$AE39,"1.2",IF(OR(Data!$AE39&gt;2.5,Data!$AE39+Data!$AF39+Data!$AG39&lt;9),"2.2","2")),IF(AND(Data!$AG39&gt;3.5*Data!$AE39,Data!$AG39&gt;3.5*Data!$AF39,Data!$AE39+Data!$AF39+Data!$AG39&gt;11,Data!$AE39+Data!$AF39&lt;2,Data!$Q39&gt;=18),"3",IF((Data!$AE39&gt;3*Data!$AF39),"1.3",IF(AND(Data!$AF39&gt;3*Data!$AE39,Data!$AF39&gt;2),"2.3","3.3")))))</f>
        <v>2.2</v>
      </c>
      <c r="BC39" s="30" t="str">
        <f>IF(AND(Data!$AL39&gt;Data!$AM39,Data!$AL39&gt;Data!$AN39),"1",IF(AND(Data!$AM39&gt;Data!$AL39,Data!$AM39&gt;Data!$AN39),IF(Data!$AM39&lt;2.5*Data!$AL39,"1.2",IF(OR(Data!$AL39&gt;2.5,Data!$AL39+Data!$AM39+Data!$AN39&lt;9),"2.2","2")),IF(AND(Data!$AN39&gt;3.5*Data!$AL39,Data!$AN39&gt;3.5*Data!$AM39,Data!$AL39+Data!$AM39+Data!$AN39&gt;11,Data!$AL39+Data!$AM39&lt;2,Data!$U39&gt;=18),"3",IF((Data!$AL39&gt;3*Data!$AM39),"1.3",IF(AND(Data!$AM39&gt;3*Data!$AL39,Data!$AM39&gt;2),"2.3","3.3")))))</f>
        <v>3.3</v>
      </c>
      <c r="BD39" s="30" t="str">
        <f>IF(AND(Data!$AS39&gt;Data!$AT39,Data!$AS39&gt;Data!$AU39),"1",IF(AND(Data!$AT39&gt;Data!$AS39,Data!$AT39&gt;Data!$AU39),IF(Data!$AT39&lt;2.5*Data!$AS39,"1.2",IF(OR(Data!$AS39&gt;2.5,Data!$AS39+Data!$AT39+Data!$AU39&lt;9),"2.2","2")),IF(AND(Data!$AU39&gt;3.5*Data!$AS39,Data!$AU39&gt;3.5*Data!$AT39,Data!$AS39+Data!$AT39+Data!$AU39&gt;11,Data!$AS39+Data!$AT39&lt;2,Data!$Y39&gt;=18),"3",IF((Data!$AS39&gt;3*Data!$AT39),"1.3",IF(AND(Data!$AT39&gt;3*Data!$AS39,Data!$AT39&gt;2),"2.3","3.3")))))</f>
        <v>1.3</v>
      </c>
      <c r="BE39" s="30" t="str">
        <f t="array" ref="BE39">XLOOKUP(Data!$O39,Data!$K39:$N39,$K$1:$N$1,"?",0,1)&amp;XLOOKUP(Data!$P39,Data!$K39:$N39,$K$1:$N$1,"?",0,1)&amp;XLOOKUP(Data!$Q39,Data!$K39:$N39,$K$1:$N$1,"?",0,1)</f>
        <v>DDI</v>
      </c>
      <c r="BF39" s="30" t="str">
        <f t="array" ref="BF39">XLOOKUP(Data!$S39,Data!$C39:$F39,$C$1:$F$1,"?",0,1)&amp;XLOOKUP(Data!$T39,Data!$C39:$F39,$C$1:$F$1,"?",0,1)&amp;XLOOKUP(Data!$U39,Data!$C39:$F39,$C$1:$F$1,"?",0,1)</f>
        <v>CID</v>
      </c>
      <c r="BG39" s="30" t="str">
        <f t="array" ref="BG39">XLOOKUP(Data!$W39,Data!$G39:$J39,$G$1:$J$1,"?",0,1)&amp;XLOOKUP(Data!$X39,Data!$G39:$J39,$G$1:$J$1,"?",0,1)&amp;XLOOKUP(Data!$Y39,Data!$G39:$J39,$G$1:$J$1,"?",0,1)</f>
        <v>DCS</v>
      </c>
      <c r="BH39" s="30" t="str">
        <f>VLOOKUP(LEFT(Data!$BE39,Data!$BB39),'Key 2'!$A$1:$C$40,2,FALSE)</f>
        <v>#N/A</v>
      </c>
      <c r="BI39" s="30" t="str">
        <f>VLOOKUP(LEFT(Data!$BF39,Data!$BC39),'Key 2'!$A$1:$C$40,2,FALSE)</f>
        <v>DIC</v>
      </c>
      <c r="BJ39" s="30" t="str">
        <f>VLOOKUP(LEFT(Data!$BG39,Data!$BD39),'Key 2'!$A$1:$C$40,2,FALSE)</f>
        <v>D</v>
      </c>
      <c r="BK39" s="30" t="str">
        <f>IF(AND(Data!$AV39&gt;=15,Data!$O39&gt;=20),"DG",IF(AND(Data!$AW39&gt;=15,Data!$S39&gt;=20),"MG",IF(AND(Data!$AV39&gt;=15,Data!$W39&gt;=20),"LG","0")))</f>
        <v>MG</v>
      </c>
      <c r="BL39" s="30" t="str">
        <f>IF(AND(Data!$BK39="DG",Data!$AW39&gt;=15,Data!$S39&gt;=20,Data!$BH39&lt;&gt;Data!$BI39),"MG","LG")</f>
        <v>#N/A</v>
      </c>
      <c r="BM39" s="30" t="str">
        <f>IF(Data!$BK39="DG",Data!$BH39,IF(Data!$BK39="MG",Data!$BI39,Data!$BJ39))</f>
        <v>DIC</v>
      </c>
      <c r="BN39" s="30" t="str">
        <f>IF(Data!$BL39="DG",Data!$BH39,IF(Data!$BL39="MG",Data!$BI39,Data!$BJ39))</f>
        <v>#N/A</v>
      </c>
      <c r="BO39" s="40"/>
      <c r="BP39" s="40"/>
      <c r="BQ39" s="40"/>
      <c r="BR39" s="41"/>
      <c r="BS39" s="41"/>
      <c r="BT39" s="41" t="str">
        <f>VLOOKUP(Data!$BR39,'Key 1'!$B$1:$D$15,2,FALSE)</f>
        <v>TI</v>
      </c>
      <c r="BU39" s="41" t="str">
        <f>VLOOKUP(Data!$BS39,'Key 1'!$B$1:$D$15,2,FALSE)</f>
        <v>TI</v>
      </c>
      <c r="BV39" s="41">
        <f>VLOOKUP(Data!$BR39,'Key 1'!$B$1:$D$15,3,FALSE)</f>
        <v>0</v>
      </c>
      <c r="BW39" s="41">
        <f>VLOOKUP(Data!$BS39,'Key 1'!$B$1:$D$15,3,FALSE)</f>
        <v>0</v>
      </c>
      <c r="BX39" s="41" t="str">
        <f>IF(Data!$BK39="DG",IF(INT(Data!$BB39)-Data!$BB39&lt;0,"Low","High"),IF(Data!$BK39="MG",IF(INT(Data!$BC39)-Data!$BC39&lt;0,"Low","High"),IF(Data!$BK39="LG",IF(INT(Data!$BD39)-Data!$BD39&lt;0,"Low","High"),"High")))</f>
        <v>Low</v>
      </c>
      <c r="BY39" s="41" t="str">
        <f>IF(Data!$BL39="DG",IF(INT(Data!$BB39)-Data!$BB39&lt;0,"Low","High"),IF(Data!$BL39="MG",IF(INT(Data!$BC39)-Data!$BC39&lt;0,"Low","High"),IF(Data!$BL39="LG",IF(INT(Data!$BD39)-Data!$BD39&lt;0,"Low","High"),"High")))</f>
        <v>#N/A</v>
      </c>
      <c r="BZ39" s="41" t="str">
        <f>IF(AND(Data!$BX39="High",Data!$BY39="High"),"High","Low")</f>
        <v>#N/A</v>
      </c>
      <c r="CA39" s="41" t="str">
        <f>IF(AND(Data!$BM39=Data!$BT39,Data!$BN39=Data!$BU39),"Matched",IF(Data!$BM39=Data!$BT39,"Sec Missed", IF(Data!$BN39=Data!$BU39," Pri Missed", "Both Missed")))</f>
        <v>#N/A</v>
      </c>
      <c r="CB39" s="43" t="s">
        <v>100</v>
      </c>
      <c r="CC39" s="42">
        <v>100.0</v>
      </c>
      <c r="CD39" s="42">
        <v>100.0</v>
      </c>
      <c r="CE39" s="44"/>
      <c r="CF39" s="43" t="s">
        <v>101</v>
      </c>
      <c r="CG39" s="43" t="s">
        <v>0</v>
      </c>
      <c r="CH39" s="43" t="s">
        <v>101</v>
      </c>
      <c r="CI39" s="43" t="s">
        <v>102</v>
      </c>
      <c r="CJ39" s="42">
        <v>100.0</v>
      </c>
      <c r="CK39" s="43" t="s">
        <v>0</v>
      </c>
      <c r="CL39" s="43" t="s">
        <v>98</v>
      </c>
      <c r="CM39" s="42">
        <v>100.0</v>
      </c>
      <c r="CN39" s="43" t="s">
        <v>99</v>
      </c>
      <c r="CO39" s="1"/>
      <c r="CP39" s="1"/>
      <c r="CQ39" s="1"/>
      <c r="CR39" s="1"/>
      <c r="CS39" s="1"/>
      <c r="CT39" s="1"/>
      <c r="CU39" s="1"/>
    </row>
    <row r="40" ht="48.0" customHeight="1">
      <c r="A40" s="28">
        <v>2194.0</v>
      </c>
      <c r="B40" s="29">
        <v>28.0</v>
      </c>
      <c r="C40" s="30">
        <v>14.0</v>
      </c>
      <c r="D40" s="30">
        <v>25.0</v>
      </c>
      <c r="E40" s="30">
        <v>10.0</v>
      </c>
      <c r="F40" s="30">
        <v>19.0</v>
      </c>
      <c r="G40" s="30">
        <v>14.0</v>
      </c>
      <c r="H40" s="30">
        <v>10.0</v>
      </c>
      <c r="I40" s="30">
        <v>18.0</v>
      </c>
      <c r="J40" s="30">
        <v>16.0</v>
      </c>
      <c r="K40" s="30">
        <v>14.5</v>
      </c>
      <c r="L40" s="30">
        <v>19.0</v>
      </c>
      <c r="M40" s="30">
        <v>12.0</v>
      </c>
      <c r="N40" s="30">
        <v>18.0</v>
      </c>
      <c r="O40" s="31">
        <f>LARGE(Data!$K40:$N40,1)</f>
        <v>19</v>
      </c>
      <c r="P40" s="31">
        <f>LARGE(Data!$K40:$N40,2)</f>
        <v>18</v>
      </c>
      <c r="Q40" s="31">
        <f>LARGE(Data!$K40:$N40,3)</f>
        <v>14.5</v>
      </c>
      <c r="R40" s="31">
        <f>LARGE(Data!$K40:$N40,4)</f>
        <v>12</v>
      </c>
      <c r="S40" s="32">
        <f>LARGE(Data!$C40:$F40,1)</f>
        <v>25</v>
      </c>
      <c r="T40" s="32">
        <f>LARGE(Data!$C40:$F40,2)</f>
        <v>19</v>
      </c>
      <c r="U40" s="32">
        <f>LARGE(Data!$C40:$F40,3)</f>
        <v>14</v>
      </c>
      <c r="V40" s="32">
        <f>LARGE(Data!$C40:$F40,4)</f>
        <v>10</v>
      </c>
      <c r="W40" s="33">
        <f>LARGE(Data!$G40:$J40,1)</f>
        <v>18</v>
      </c>
      <c r="X40" s="33">
        <f>LARGE(Data!$G40:$J40,2)</f>
        <v>16</v>
      </c>
      <c r="Y40" s="33">
        <f>LARGE(Data!$G40:$J40,3)</f>
        <v>14</v>
      </c>
      <c r="Z40" s="33">
        <f>LARGE(Data!$G40:$J40,4)</f>
        <v>10</v>
      </c>
      <c r="AA40" s="30">
        <f>Data!$O40-Data!$P40</f>
        <v>1</v>
      </c>
      <c r="AB40" s="30">
        <f>Data!$P40-Data!$Q40</f>
        <v>3.5</v>
      </c>
      <c r="AC40" s="30">
        <f>Data!$Q40-Data!$R40</f>
        <v>2.5</v>
      </c>
      <c r="AD40" s="30">
        <f>(Data!$AA40+Data!$AB40)/SUM(Data!$AA40:$AC40)</f>
        <v>0.6428571429</v>
      </c>
      <c r="AE40" s="31">
        <f>Data!$AA40^2/SQRT(Data!$AA40^2+Data!$AB40^2+Data!$AC40^2)</f>
        <v>0.2264554068</v>
      </c>
      <c r="AF40" s="31">
        <f>Data!$AB40^2/SQRT(Data!$AA40^2+Data!$AB40^2+Data!$AC40^2)</f>
        <v>2.774078734</v>
      </c>
      <c r="AG40" s="31">
        <f>Data!$AC40^2/SQRT(Data!$AA40^2+Data!$AB40^2+Data!$AC40^2)</f>
        <v>1.415346293</v>
      </c>
      <c r="AH40" s="30">
        <f>Data!$S40-Data!$T40</f>
        <v>6</v>
      </c>
      <c r="AI40" s="30">
        <f>Data!$T40-Data!$U40</f>
        <v>5</v>
      </c>
      <c r="AJ40" s="30">
        <f>Data!$U40-Data!$V40</f>
        <v>4</v>
      </c>
      <c r="AK40" s="30">
        <f>(Data!$AH40+Data!$AI40)/(Data!$AH40+Data!$AI40+Data!$AJ40)</f>
        <v>0.7333333333</v>
      </c>
      <c r="AL40" s="32">
        <f>Data!$AH40^2/SQRT(Data!$AH40^2+Data!$AI40^2+Data!$AJ40^2)</f>
        <v>4.102580753</v>
      </c>
      <c r="AM40" s="32">
        <f>Data!$AI40^2/SQRT(Data!$AH40^2+Data!$AI40^2+Data!$AJ40^2)</f>
        <v>2.849014411</v>
      </c>
      <c r="AN40" s="32">
        <f>Data!$AJ40^2/SQRT(Data!$AH40^2+Data!$AI40^2+Data!$AJ40^2)</f>
        <v>1.823369223</v>
      </c>
      <c r="AO40" s="30">
        <f>Data!$W40-Data!$X40</f>
        <v>2</v>
      </c>
      <c r="AP40" s="30">
        <f>Data!$X40-Data!$Y40</f>
        <v>2</v>
      </c>
      <c r="AQ40" s="30">
        <f>Data!$Y40-Data!$Z40</f>
        <v>4</v>
      </c>
      <c r="AR40" s="30">
        <f>(Data!$AO40+Data!$AP40)/(Data!$AO40+Data!$AP40+Data!$AQ40)</f>
        <v>0.5</v>
      </c>
      <c r="AS40" s="33">
        <f>Data!$AO40^2/SQRT(Data!$AO40^2+Data!$AP40^2+Data!$AQ40^2)</f>
        <v>0.8164965809</v>
      </c>
      <c r="AT40" s="33">
        <f>Data!$AP40^2/SQRT(Data!$AO40^2+Data!$AP40^2+Data!$AQ40^2)</f>
        <v>0.8164965809</v>
      </c>
      <c r="AU40" s="33">
        <f>Data!$AQ40^2/SQRT(Data!$AO40^2+Data!$AP40^2+Data!$AQ40^2)</f>
        <v>3.265986324</v>
      </c>
      <c r="AV40" s="34">
        <f>_xlfn.VAR.P(Data!$K40:$N40)</f>
        <v>7.796875</v>
      </c>
      <c r="AW40" s="35">
        <f>_xlfn.VAR.P(Data!$C40:$F40)</f>
        <v>31.5</v>
      </c>
      <c r="AX40" s="36">
        <f>_xlfn.VAR.P(Data!$G40:$J40)</f>
        <v>8.75</v>
      </c>
      <c r="AY40" s="37"/>
      <c r="AZ40" s="38"/>
      <c r="BA40" s="39"/>
      <c r="BB40" s="30" t="str">
        <f>IF(AND(Data!$AE40&gt;Data!$AF40,Data!$AE40&gt;Data!$AG40),"1",IF(AND(Data!$AF40&gt;Data!$AE40,Data!$AF40&gt;Data!$AG40),IF(Data!$AF40&lt;2.5*Data!$AE40,"1.2",IF(OR(Data!$AE40&gt;2.5,Data!$AE40+Data!$AF40+Data!$AG40&lt;9),"2.2","2")),IF(AND(Data!$AG40&gt;3.5*Data!$AE40,Data!$AG40&gt;3.5*Data!$AF40,Data!$AE40+Data!$AF40+Data!$AG40&gt;11,Data!$AE40+Data!$AF40&lt;2,Data!$Q40&gt;=18),"3",IF((Data!$AE40&gt;3*Data!$AF40),"1.3",IF(AND(Data!$AF40&gt;3*Data!$AE40,Data!$AF40&gt;2),"2.3","3.3")))))</f>
        <v>2.2</v>
      </c>
      <c r="BC40" s="30" t="str">
        <f>IF(AND(Data!$AL40&gt;Data!$AM40,Data!$AL40&gt;Data!$AN40),"1",IF(AND(Data!$AM40&gt;Data!$AL40,Data!$AM40&gt;Data!$AN40),IF(Data!$AM40&lt;2.5*Data!$AL40,"1.2",IF(OR(Data!$AL40&gt;2.5,Data!$AL40+Data!$AM40+Data!$AN40&lt;9),"2.2","2")),IF(AND(Data!$AN40&gt;3.5*Data!$AL40,Data!$AN40&gt;3.5*Data!$AM40,Data!$AL40+Data!$AM40+Data!$AN40&gt;11,Data!$AL40+Data!$AM40&lt;2,Data!$U40&gt;=18),"3",IF((Data!$AL40&gt;3*Data!$AM40),"1.3",IF(AND(Data!$AM40&gt;3*Data!$AL40,Data!$AM40&gt;2),"2.3","3.3")))))</f>
        <v>1</v>
      </c>
      <c r="BD40" s="30" t="str">
        <f>IF(AND(Data!$AS40&gt;Data!$AT40,Data!$AS40&gt;Data!$AU40),"1",IF(AND(Data!$AT40&gt;Data!$AS40,Data!$AT40&gt;Data!$AU40),IF(Data!$AT40&lt;2.5*Data!$AS40,"1.2",IF(OR(Data!$AS40&gt;2.5,Data!$AS40+Data!$AT40+Data!$AU40&lt;9),"2.2","2")),IF(AND(Data!$AU40&gt;3.5*Data!$AS40,Data!$AU40&gt;3.5*Data!$AT40,Data!$AS40+Data!$AT40+Data!$AU40&gt;11,Data!$AS40+Data!$AT40&lt;2,Data!$Y40&gt;=18),"3",IF((Data!$AS40&gt;3*Data!$AT40),"1.3",IF(AND(Data!$AT40&gt;3*Data!$AS40,Data!$AT40&gt;2),"2.3","3.3")))))</f>
        <v>3.3</v>
      </c>
      <c r="BE40" s="30" t="str">
        <f t="array" ref="BE40">XLOOKUP(Data!$O40,Data!$K40:$N40,$K$1:$N$1,"?",0,1)&amp;XLOOKUP(Data!$P40,Data!$K40:$N40,$K$1:$N$1,"?",0,1)&amp;XLOOKUP(Data!$Q40,Data!$K40:$N40,$K$1:$N$1,"?",0,1)</f>
        <v>ICD</v>
      </c>
      <c r="BF40" s="30" t="str">
        <f t="array" ref="BF40">XLOOKUP(Data!$S40,Data!$C40:$F40,$C$1:$F$1,"?",0,1)&amp;XLOOKUP(Data!$T40,Data!$C40:$F40,$C$1:$F$1,"?",0,1)&amp;XLOOKUP(Data!$U40,Data!$C40:$F40,$C$1:$F$1,"?",0,1)</f>
        <v>ICD</v>
      </c>
      <c r="BG40" s="30" t="str">
        <f t="array" ref="BG40">XLOOKUP(Data!$W40,Data!$G40:$J40,$G$1:$J$1,"?",0,1)&amp;XLOOKUP(Data!$X40,Data!$G40:$J40,$G$1:$J$1,"?",0,1)&amp;XLOOKUP(Data!$Y40,Data!$G40:$J40,$G$1:$J$1,"?",0,1)</f>
        <v>SCD</v>
      </c>
      <c r="BH40" s="30" t="str">
        <f>VLOOKUP(LEFT(Data!$BE40,Data!$BB40),'Key 2'!$A$1:$C$40,2,FALSE)</f>
        <v>IC</v>
      </c>
      <c r="BI40" s="30" t="str">
        <f>VLOOKUP(LEFT(Data!$BF40,Data!$BC40),'Key 2'!$A$1:$C$40,2,FALSE)</f>
        <v>I</v>
      </c>
      <c r="BJ40" s="30" t="str">
        <f>VLOOKUP(LEFT(Data!$BG40,Data!$BD40),'Key 2'!$A$1:$C$40,2,FALSE)</f>
        <v>DSC</v>
      </c>
      <c r="BK40" s="30" t="str">
        <f>IF(AND(Data!$AV40&gt;=15,Data!$O40&gt;=20),"DG",IF(AND(Data!$AW40&gt;=15,Data!$S40&gt;=20),"MG",IF(AND(Data!$AV40&gt;=15,Data!$W40&gt;=20),"LG","0")))</f>
        <v>MG</v>
      </c>
      <c r="BL40" s="30" t="str">
        <f>IF(AND(Data!$BK40="DG",Data!$AW40&gt;=15,Data!$S40&gt;=20,Data!$BH40&lt;&gt;Data!$BI40),"MG","LG")</f>
        <v>LG</v>
      </c>
      <c r="BM40" s="30" t="str">
        <f>IF(Data!$BK40="DG",Data!$BH40,IF(Data!$BK40="MG",Data!$BI40,Data!$BJ40))</f>
        <v>I</v>
      </c>
      <c r="BN40" s="30" t="str">
        <f>IF(Data!$BL40="DG",Data!$BH40,IF(Data!$BL40="MG",Data!$BI40,Data!$BJ40))</f>
        <v>DSC</v>
      </c>
      <c r="BO40" s="40"/>
      <c r="BP40" s="40"/>
      <c r="BQ40" s="40"/>
      <c r="BR40" s="41"/>
      <c r="BS40" s="41"/>
      <c r="BT40" s="41" t="str">
        <f>VLOOKUP(Data!$BR40,'Key 1'!$B$1:$D$15,2,FALSE)</f>
        <v>TI</v>
      </c>
      <c r="BU40" s="41" t="str">
        <f>VLOOKUP(Data!$BS40,'Key 1'!$B$1:$D$15,2,FALSE)</f>
        <v>TI</v>
      </c>
      <c r="BV40" s="41">
        <f>VLOOKUP(Data!$BR40,'Key 1'!$B$1:$D$15,3,FALSE)</f>
        <v>0</v>
      </c>
      <c r="BW40" s="41">
        <f>VLOOKUP(Data!$BS40,'Key 1'!$B$1:$D$15,3,FALSE)</f>
        <v>0</v>
      </c>
      <c r="BX40" s="41" t="str">
        <f>IF(Data!$BK40="DG",IF(INT(Data!$BB40)-Data!$BB40&lt;0,"Low","High"),IF(Data!$BK40="MG",IF(INT(Data!$BC40)-Data!$BC40&lt;0,"Low","High"),IF(Data!$BK40="LG",IF(INT(Data!$BD40)-Data!$BD40&lt;0,"Low","High"),"High")))</f>
        <v>High</v>
      </c>
      <c r="BY40" s="41" t="str">
        <f>IF(Data!$BL40="DG",IF(INT(Data!$BB40)-Data!$BB40&lt;0,"Low","High"),IF(Data!$BL40="MG",IF(INT(Data!$BC40)-Data!$BC40&lt;0,"Low","High"),IF(Data!$BL40="LG",IF(INT(Data!$BD40)-Data!$BD40&lt;0,"Low","High"),"High")))</f>
        <v>Low</v>
      </c>
      <c r="BZ40" s="41" t="str">
        <f>IF(AND(Data!$BX40="High",Data!$BY40="High"),"High","Low")</f>
        <v>Low</v>
      </c>
      <c r="CA40" s="41" t="str">
        <f>IF(AND(Data!$BM40=Data!$BT40,Data!$BN40=Data!$BU40),"Matched",IF(Data!$BM40=Data!$BT40,"Sec Missed", IF(Data!$BN40=Data!$BU40," Pri Missed", "Both Missed")))</f>
        <v>Both Missed</v>
      </c>
      <c r="CB40" s="43" t="s">
        <v>100</v>
      </c>
      <c r="CC40" s="42">
        <v>100.0</v>
      </c>
      <c r="CD40" s="43" t="s">
        <v>100</v>
      </c>
      <c r="CE40" s="44"/>
      <c r="CF40" s="43" t="s">
        <v>1</v>
      </c>
      <c r="CG40" s="44"/>
      <c r="CH40" s="43" t="s">
        <v>1</v>
      </c>
      <c r="CI40" s="43" t="s">
        <v>102</v>
      </c>
      <c r="CJ40" s="42">
        <v>100.0</v>
      </c>
      <c r="CK40" s="43" t="s">
        <v>1</v>
      </c>
      <c r="CL40" s="43" t="s">
        <v>102</v>
      </c>
      <c r="CM40" s="42">
        <v>100.0</v>
      </c>
      <c r="CN40" s="43" t="s">
        <v>99</v>
      </c>
      <c r="CO40" s="1"/>
      <c r="CP40" s="1"/>
      <c r="CQ40" s="1"/>
      <c r="CR40" s="1"/>
      <c r="CS40" s="1"/>
      <c r="CT40" s="1"/>
      <c r="CU40" s="1"/>
    </row>
    <row r="41" ht="48.0" customHeight="1">
      <c r="A41" s="28">
        <v>2195.0</v>
      </c>
      <c r="B41" s="29">
        <v>28.0</v>
      </c>
      <c r="C41" s="30">
        <v>23.0</v>
      </c>
      <c r="D41" s="30">
        <v>16.0</v>
      </c>
      <c r="E41" s="30">
        <v>11.0</v>
      </c>
      <c r="F41" s="30">
        <v>9.0</v>
      </c>
      <c r="G41" s="30">
        <v>22.0</v>
      </c>
      <c r="H41" s="30">
        <v>10.0</v>
      </c>
      <c r="I41" s="30">
        <v>9.0</v>
      </c>
      <c r="J41" s="30">
        <v>14.0</v>
      </c>
      <c r="K41" s="30">
        <v>23.0</v>
      </c>
      <c r="L41" s="30">
        <v>12.0</v>
      </c>
      <c r="M41" s="30">
        <v>9.5</v>
      </c>
      <c r="N41" s="30">
        <v>11.0</v>
      </c>
      <c r="O41" s="31">
        <f>LARGE(Data!$K41:$N41,1)</f>
        <v>23</v>
      </c>
      <c r="P41" s="31">
        <f>LARGE(Data!$K41:$N41,2)</f>
        <v>12</v>
      </c>
      <c r="Q41" s="31">
        <f>LARGE(Data!$K41:$N41,3)</f>
        <v>11</v>
      </c>
      <c r="R41" s="31">
        <f>LARGE(Data!$K41:$N41,4)</f>
        <v>9.5</v>
      </c>
      <c r="S41" s="32">
        <f>LARGE(Data!$C41:$F41,1)</f>
        <v>23</v>
      </c>
      <c r="T41" s="32">
        <f>LARGE(Data!$C41:$F41,2)</f>
        <v>16</v>
      </c>
      <c r="U41" s="32">
        <f>LARGE(Data!$C41:$F41,3)</f>
        <v>11</v>
      </c>
      <c r="V41" s="32">
        <f>LARGE(Data!$C41:$F41,4)</f>
        <v>9</v>
      </c>
      <c r="W41" s="33">
        <f>LARGE(Data!$G41:$J41,1)</f>
        <v>22</v>
      </c>
      <c r="X41" s="33">
        <f>LARGE(Data!$G41:$J41,2)</f>
        <v>14</v>
      </c>
      <c r="Y41" s="33">
        <f>LARGE(Data!$G41:$J41,3)</f>
        <v>10</v>
      </c>
      <c r="Z41" s="33">
        <f>LARGE(Data!$G41:$J41,4)</f>
        <v>9</v>
      </c>
      <c r="AA41" s="30">
        <f>Data!$O41-Data!$P41</f>
        <v>11</v>
      </c>
      <c r="AB41" s="30">
        <f>Data!$P41-Data!$Q41</f>
        <v>1</v>
      </c>
      <c r="AC41" s="30">
        <f>Data!$Q41-Data!$R41</f>
        <v>1.5</v>
      </c>
      <c r="AD41" s="30">
        <f>(Data!$AA41+Data!$AB41)/SUM(Data!$AA41:$AC41)</f>
        <v>0.8888888889</v>
      </c>
      <c r="AE41" s="31">
        <f>Data!$AA41^2/SQRT(Data!$AA41^2+Data!$AB41^2+Data!$AC41^2)</f>
        <v>10.85518356</v>
      </c>
      <c r="AF41" s="31">
        <f>Data!$AB41^2/SQRT(Data!$AA41^2+Data!$AB41^2+Data!$AC41^2)</f>
        <v>0.0897122608</v>
      </c>
      <c r="AG41" s="31">
        <f>Data!$AC41^2/SQRT(Data!$AA41^2+Data!$AB41^2+Data!$AC41^2)</f>
        <v>0.2018525868</v>
      </c>
      <c r="AH41" s="30">
        <f>Data!$S41-Data!$T41</f>
        <v>7</v>
      </c>
      <c r="AI41" s="30">
        <f>Data!$T41-Data!$U41</f>
        <v>5</v>
      </c>
      <c r="AJ41" s="30">
        <f>Data!$U41-Data!$V41</f>
        <v>2</v>
      </c>
      <c r="AK41" s="30">
        <f>(Data!$AH41+Data!$AI41)/(Data!$AH41+Data!$AI41+Data!$AJ41)</f>
        <v>0.8571428571</v>
      </c>
      <c r="AL41" s="32">
        <f>Data!$AH41^2/SQRT(Data!$AH41^2+Data!$AI41^2+Data!$AJ41^2)</f>
        <v>5.548157467</v>
      </c>
      <c r="AM41" s="32">
        <f>Data!$AI41^2/SQRT(Data!$AH41^2+Data!$AI41^2+Data!$AJ41^2)</f>
        <v>2.830692585</v>
      </c>
      <c r="AN41" s="32">
        <f>Data!$AJ41^2/SQRT(Data!$AH41^2+Data!$AI41^2+Data!$AJ41^2)</f>
        <v>0.4529108137</v>
      </c>
      <c r="AO41" s="30">
        <f>Data!$W41-Data!$X41</f>
        <v>8</v>
      </c>
      <c r="AP41" s="30">
        <f>Data!$X41-Data!$Y41</f>
        <v>4</v>
      </c>
      <c r="AQ41" s="30">
        <f>Data!$Y41-Data!$Z41</f>
        <v>1</v>
      </c>
      <c r="AR41" s="30">
        <f>(Data!$AO41+Data!$AP41)/(Data!$AO41+Data!$AP41+Data!$AQ41)</f>
        <v>0.9230769231</v>
      </c>
      <c r="AS41" s="33">
        <f>Data!$AO41^2/SQRT(Data!$AO41^2+Data!$AP41^2+Data!$AQ41^2)</f>
        <v>7.111111111</v>
      </c>
      <c r="AT41" s="33">
        <f>Data!$AP41^2/SQRT(Data!$AO41^2+Data!$AP41^2+Data!$AQ41^2)</f>
        <v>1.777777778</v>
      </c>
      <c r="AU41" s="33">
        <f>Data!$AQ41^2/SQRT(Data!$AO41^2+Data!$AP41^2+Data!$AQ41^2)</f>
        <v>0.1111111111</v>
      </c>
      <c r="AV41" s="34">
        <f>_xlfn.VAR.P(Data!$K41:$N41)</f>
        <v>28.546875</v>
      </c>
      <c r="AW41" s="35">
        <f>_xlfn.VAR.P(Data!$C41:$F41)</f>
        <v>29.1875</v>
      </c>
      <c r="AX41" s="36">
        <f>_xlfn.VAR.P(Data!$G41:$J41)</f>
        <v>26.1875</v>
      </c>
      <c r="AY41" s="37"/>
      <c r="AZ41" s="38"/>
      <c r="BA41" s="39"/>
      <c r="BB41" s="30" t="str">
        <f>IF(AND(Data!$AE41&gt;Data!$AF41,Data!$AE41&gt;Data!$AG41),"1",IF(AND(Data!$AF41&gt;Data!$AE41,Data!$AF41&gt;Data!$AG41),IF(Data!$AF41&lt;2.5*Data!$AE41,"1.2",IF(OR(Data!$AE41&gt;2.5,Data!$AE41+Data!$AF41+Data!$AG41&lt;9),"2.2","2")),IF(AND(Data!$AG41&gt;3.5*Data!$AE41,Data!$AG41&gt;3.5*Data!$AF41,Data!$AE41+Data!$AF41+Data!$AG41&gt;11,Data!$AE41+Data!$AF41&lt;2,Data!$Q41&gt;=18),"3",IF((Data!$AE41&gt;3*Data!$AF41),"1.3",IF(AND(Data!$AF41&gt;3*Data!$AE41,Data!$AF41&gt;2),"2.3","3.3")))))</f>
        <v>1</v>
      </c>
      <c r="BC41" s="30" t="str">
        <f>IF(AND(Data!$AL41&gt;Data!$AM41,Data!$AL41&gt;Data!$AN41),"1",IF(AND(Data!$AM41&gt;Data!$AL41,Data!$AM41&gt;Data!$AN41),IF(Data!$AM41&lt;2.5*Data!$AL41,"1.2",IF(OR(Data!$AL41&gt;2.5,Data!$AL41+Data!$AM41+Data!$AN41&lt;9),"2.2","2")),IF(AND(Data!$AN41&gt;3.5*Data!$AL41,Data!$AN41&gt;3.5*Data!$AM41,Data!$AL41+Data!$AM41+Data!$AN41&gt;11,Data!$AL41+Data!$AM41&lt;2,Data!$U41&gt;=18),"3",IF((Data!$AL41&gt;3*Data!$AM41),"1.3",IF(AND(Data!$AM41&gt;3*Data!$AL41,Data!$AM41&gt;2),"2.3","3.3")))))</f>
        <v>1</v>
      </c>
      <c r="BD41" s="30" t="str">
        <f>IF(AND(Data!$AS41&gt;Data!$AT41,Data!$AS41&gt;Data!$AU41),"1",IF(AND(Data!$AT41&gt;Data!$AS41,Data!$AT41&gt;Data!$AU41),IF(Data!$AT41&lt;2.5*Data!$AS41,"1.2",IF(OR(Data!$AS41&gt;2.5,Data!$AS41+Data!$AT41+Data!$AU41&lt;9),"2.2","2")),IF(AND(Data!$AU41&gt;3.5*Data!$AS41,Data!$AU41&gt;3.5*Data!$AT41,Data!$AS41+Data!$AT41+Data!$AU41&gt;11,Data!$AS41+Data!$AT41&lt;2,Data!$Y41&gt;=18),"3",IF((Data!$AS41&gt;3*Data!$AT41),"1.3",IF(AND(Data!$AT41&gt;3*Data!$AS41,Data!$AT41&gt;2),"2.3","3.3")))))</f>
        <v>1</v>
      </c>
      <c r="BE41" s="30" t="str">
        <f t="array" ref="BE41">XLOOKUP(Data!$O41,Data!$K41:$N41,$K$1:$N$1,"?",0,1)&amp;XLOOKUP(Data!$P41,Data!$K41:$N41,$K$1:$N$1,"?",0,1)&amp;XLOOKUP(Data!$Q41,Data!$K41:$N41,$K$1:$N$1,"?",0,1)</f>
        <v>DIC</v>
      </c>
      <c r="BF41" s="30" t="str">
        <f t="array" ref="BF41">XLOOKUP(Data!$S41,Data!$C41:$F41,$C$1:$F$1,"?",0,1)&amp;XLOOKUP(Data!$T41,Data!$C41:$F41,$C$1:$F$1,"?",0,1)&amp;XLOOKUP(Data!$U41,Data!$C41:$F41,$C$1:$F$1,"?",0,1)</f>
        <v>DIS</v>
      </c>
      <c r="BG41" s="30" t="str">
        <f t="array" ref="BG41">XLOOKUP(Data!$W41,Data!$G41:$J41,$G$1:$J$1,"?",0,1)&amp;XLOOKUP(Data!$X41,Data!$G41:$J41,$G$1:$J$1,"?",0,1)&amp;XLOOKUP(Data!$Y41,Data!$G41:$J41,$G$1:$J$1,"?",0,1)</f>
        <v>DCI</v>
      </c>
      <c r="BH41" s="30" t="str">
        <f>VLOOKUP(LEFT(Data!$BE41,Data!$BB41),'Key 2'!$A$1:$C$40,2,FALSE)</f>
        <v>D</v>
      </c>
      <c r="BI41" s="30" t="str">
        <f>VLOOKUP(LEFT(Data!$BF41,Data!$BC41),'Key 2'!$A$1:$C$40,2,FALSE)</f>
        <v>D</v>
      </c>
      <c r="BJ41" s="30" t="str">
        <f>VLOOKUP(LEFT(Data!$BG41,Data!$BD41),'Key 2'!$A$1:$C$40,2,FALSE)</f>
        <v>D</v>
      </c>
      <c r="BK41" s="30" t="str">
        <f>IF(AND(Data!$AV41&gt;=15,Data!$O41&gt;=20),"DG",IF(AND(Data!$AW41&gt;=15,Data!$S41&gt;=20),"MG",IF(AND(Data!$AV41&gt;=15,Data!$W41&gt;=20),"LG","0")))</f>
        <v>DG</v>
      </c>
      <c r="BL41" s="30" t="str">
        <f>IF(AND(Data!$BK41="DG",Data!$AW41&gt;=15,Data!$S41&gt;=20,Data!$BH41&lt;&gt;Data!$BI41),"MG","LG")</f>
        <v>LG</v>
      </c>
      <c r="BM41" s="30" t="str">
        <f>IF(Data!$BK41="DG",Data!$BH41,IF(Data!$BK41="MG",Data!$BI41,Data!$BJ41))</f>
        <v>D</v>
      </c>
      <c r="BN41" s="30" t="str">
        <f>IF(Data!$BL41="DG",Data!$BH41,IF(Data!$BL41="MG",Data!$BI41,Data!$BJ41))</f>
        <v>D</v>
      </c>
      <c r="BO41" s="40"/>
      <c r="BP41" s="40"/>
      <c r="BQ41" s="40"/>
      <c r="BR41" s="41"/>
      <c r="BS41" s="41"/>
      <c r="BT41" s="41" t="str">
        <f>VLOOKUP(Data!$BR41,'Key 1'!$B$1:$D$15,2,FALSE)</f>
        <v>TI</v>
      </c>
      <c r="BU41" s="41" t="str">
        <f>VLOOKUP(Data!$BS41,'Key 1'!$B$1:$D$15,2,FALSE)</f>
        <v>TI</v>
      </c>
      <c r="BV41" s="41">
        <f>VLOOKUP(Data!$BR41,'Key 1'!$B$1:$D$15,3,FALSE)</f>
        <v>0</v>
      </c>
      <c r="BW41" s="41">
        <f>VLOOKUP(Data!$BS41,'Key 1'!$B$1:$D$15,3,FALSE)</f>
        <v>0</v>
      </c>
      <c r="BX41" s="41" t="str">
        <f>IF(Data!$BK41="DG",IF(INT(Data!$BB41)-Data!$BB41&lt;0,"Low","High"),IF(Data!$BK41="MG",IF(INT(Data!$BC41)-Data!$BC41&lt;0,"Low","High"),IF(Data!$BK41="LG",IF(INT(Data!$BD41)-Data!$BD41&lt;0,"Low","High"),"High")))</f>
        <v>High</v>
      </c>
      <c r="BY41" s="41" t="str">
        <f>IF(Data!$BL41="DG",IF(INT(Data!$BB41)-Data!$BB41&lt;0,"Low","High"),IF(Data!$BL41="MG",IF(INT(Data!$BC41)-Data!$BC41&lt;0,"Low","High"),IF(Data!$BL41="LG",IF(INT(Data!$BD41)-Data!$BD41&lt;0,"Low","High"),"High")))</f>
        <v>High</v>
      </c>
      <c r="BZ41" s="41" t="str">
        <f>IF(AND(Data!$BX41="High",Data!$BY41="High"),"High","Low")</f>
        <v>High</v>
      </c>
      <c r="CA41" s="41" t="str">
        <f>IF(AND(Data!$BM41=Data!$BT41,Data!$BN41=Data!$BU41),"Matched",IF(Data!$BM41=Data!$BT41,"Sec Missed", IF(Data!$BN41=Data!$BU41," Pri Missed", "Both Missed")))</f>
        <v>Both Missed</v>
      </c>
      <c r="CB41" s="42">
        <v>100.0</v>
      </c>
      <c r="CC41" s="42">
        <v>100.0</v>
      </c>
      <c r="CD41" s="42">
        <v>100.0</v>
      </c>
      <c r="CE41" s="43" t="s">
        <v>0</v>
      </c>
      <c r="CF41" s="43" t="s">
        <v>0</v>
      </c>
      <c r="CG41" s="43" t="s">
        <v>0</v>
      </c>
      <c r="CH41" s="43" t="s">
        <v>0</v>
      </c>
      <c r="CI41" s="43" t="s">
        <v>97</v>
      </c>
      <c r="CJ41" s="42">
        <v>100.0</v>
      </c>
      <c r="CK41" s="43" t="s">
        <v>0</v>
      </c>
      <c r="CL41" s="43" t="s">
        <v>98</v>
      </c>
      <c r="CM41" s="42">
        <v>100.0</v>
      </c>
      <c r="CN41" s="43" t="s">
        <v>103</v>
      </c>
      <c r="CO41" s="1"/>
      <c r="CP41" s="1"/>
      <c r="CQ41" s="1"/>
      <c r="CR41" s="1"/>
      <c r="CS41" s="1"/>
      <c r="CT41" s="1"/>
      <c r="CU41" s="1"/>
    </row>
    <row r="42" ht="48.0" customHeight="1">
      <c r="A42" s="28">
        <v>2196.0</v>
      </c>
      <c r="B42" s="29">
        <v>28.0</v>
      </c>
      <c r="C42" s="30">
        <v>12.0</v>
      </c>
      <c r="D42" s="30">
        <v>23.5</v>
      </c>
      <c r="E42" s="30">
        <v>18.0</v>
      </c>
      <c r="F42" s="30">
        <v>13.0</v>
      </c>
      <c r="G42" s="30">
        <v>11.0</v>
      </c>
      <c r="H42" s="30">
        <v>12.0</v>
      </c>
      <c r="I42" s="30">
        <v>18.0</v>
      </c>
      <c r="J42" s="30">
        <v>22.0</v>
      </c>
      <c r="K42" s="30">
        <v>11.0</v>
      </c>
      <c r="L42" s="30">
        <v>19.0</v>
      </c>
      <c r="M42" s="30">
        <v>17.0</v>
      </c>
      <c r="N42" s="30">
        <v>18.0</v>
      </c>
      <c r="O42" s="31">
        <f>LARGE(Data!$K42:$N42,1)</f>
        <v>19</v>
      </c>
      <c r="P42" s="31">
        <f>LARGE(Data!$K42:$N42,2)</f>
        <v>18</v>
      </c>
      <c r="Q42" s="31">
        <f>LARGE(Data!$K42:$N42,3)</f>
        <v>17</v>
      </c>
      <c r="R42" s="31">
        <f>LARGE(Data!$K42:$N42,4)</f>
        <v>11</v>
      </c>
      <c r="S42" s="32">
        <f>LARGE(Data!$C42:$F42,1)</f>
        <v>23.5</v>
      </c>
      <c r="T42" s="32">
        <f>LARGE(Data!$C42:$F42,2)</f>
        <v>18</v>
      </c>
      <c r="U42" s="32">
        <f>LARGE(Data!$C42:$F42,3)</f>
        <v>13</v>
      </c>
      <c r="V42" s="32">
        <f>LARGE(Data!$C42:$F42,4)</f>
        <v>12</v>
      </c>
      <c r="W42" s="33">
        <f>LARGE(Data!$G42:$J42,1)</f>
        <v>22</v>
      </c>
      <c r="X42" s="33">
        <f>LARGE(Data!$G42:$J42,2)</f>
        <v>18</v>
      </c>
      <c r="Y42" s="33">
        <f>LARGE(Data!$G42:$J42,3)</f>
        <v>12</v>
      </c>
      <c r="Z42" s="33">
        <f>LARGE(Data!$G42:$J42,4)</f>
        <v>11</v>
      </c>
      <c r="AA42" s="30">
        <f>Data!$O42-Data!$P42</f>
        <v>1</v>
      </c>
      <c r="AB42" s="30">
        <f>Data!$P42-Data!$Q42</f>
        <v>1</v>
      </c>
      <c r="AC42" s="30">
        <f>Data!$Q42-Data!$R42</f>
        <v>6</v>
      </c>
      <c r="AD42" s="30">
        <f>(Data!$AA42+Data!$AB42)/SUM(Data!$AA42:$AC42)</f>
        <v>0.25</v>
      </c>
      <c r="AE42" s="31">
        <f>Data!$AA42^2/SQRT(Data!$AA42^2+Data!$AB42^2+Data!$AC42^2)</f>
        <v>0.1622214211</v>
      </c>
      <c r="AF42" s="31">
        <f>Data!$AB42^2/SQRT(Data!$AA42^2+Data!$AB42^2+Data!$AC42^2)</f>
        <v>0.1622214211</v>
      </c>
      <c r="AG42" s="31">
        <f>Data!$AC42^2/SQRT(Data!$AA42^2+Data!$AB42^2+Data!$AC42^2)</f>
        <v>5.839971161</v>
      </c>
      <c r="AH42" s="30">
        <f>Data!$S42-Data!$T42</f>
        <v>5.5</v>
      </c>
      <c r="AI42" s="30">
        <f>Data!$T42-Data!$U42</f>
        <v>5</v>
      </c>
      <c r="AJ42" s="30">
        <f>Data!$U42-Data!$V42</f>
        <v>1</v>
      </c>
      <c r="AK42" s="30">
        <f>(Data!$AH42+Data!$AI42)/(Data!$AH42+Data!$AI42+Data!$AJ42)</f>
        <v>0.9130434783</v>
      </c>
      <c r="AL42" s="32">
        <f>Data!$AH42^2/SQRT(Data!$AH42^2+Data!$AI42^2+Data!$AJ42^2)</f>
        <v>4.033333333</v>
      </c>
      <c r="AM42" s="32">
        <f>Data!$AI42^2/SQRT(Data!$AH42^2+Data!$AI42^2+Data!$AJ42^2)</f>
        <v>3.333333333</v>
      </c>
      <c r="AN42" s="32">
        <f>Data!$AJ42^2/SQRT(Data!$AH42^2+Data!$AI42^2+Data!$AJ42^2)</f>
        <v>0.1333333333</v>
      </c>
      <c r="AO42" s="30">
        <f>Data!$W42-Data!$X42</f>
        <v>4</v>
      </c>
      <c r="AP42" s="30">
        <f>Data!$X42-Data!$Y42</f>
        <v>6</v>
      </c>
      <c r="AQ42" s="30">
        <f>Data!$Y42-Data!$Z42</f>
        <v>1</v>
      </c>
      <c r="AR42" s="30">
        <f>(Data!$AO42+Data!$AP42)/(Data!$AO42+Data!$AP42+Data!$AQ42)</f>
        <v>0.9090909091</v>
      </c>
      <c r="AS42" s="33">
        <f>Data!$AO42^2/SQRT(Data!$AO42^2+Data!$AP42^2+Data!$AQ42^2)</f>
        <v>2.197769023</v>
      </c>
      <c r="AT42" s="33">
        <f>Data!$AP42^2/SQRT(Data!$AO42^2+Data!$AP42^2+Data!$AQ42^2)</f>
        <v>4.944980302</v>
      </c>
      <c r="AU42" s="33">
        <f>Data!$AQ42^2/SQRT(Data!$AO42^2+Data!$AP42^2+Data!$AQ42^2)</f>
        <v>0.1373605639</v>
      </c>
      <c r="AV42" s="34">
        <f>_xlfn.VAR.P(Data!$K42:$N42)</f>
        <v>9.6875</v>
      </c>
      <c r="AW42" s="35">
        <f>_xlfn.VAR.P(Data!$C42:$F42)</f>
        <v>20.921875</v>
      </c>
      <c r="AX42" s="36">
        <f>_xlfn.VAR.P(Data!$G42:$J42)</f>
        <v>20.1875</v>
      </c>
      <c r="AY42" s="37"/>
      <c r="AZ42" s="38"/>
      <c r="BA42" s="39"/>
      <c r="BB42" s="30" t="str">
        <f>IF(AND(Data!$AE42&gt;Data!$AF42,Data!$AE42&gt;Data!$AG42),"1",IF(AND(Data!$AF42&gt;Data!$AE42,Data!$AF42&gt;Data!$AG42),IF(Data!$AF42&lt;2.5*Data!$AE42,"1.2",IF(OR(Data!$AE42&gt;2.5,Data!$AE42+Data!$AF42+Data!$AG42&lt;9),"2.2","2")),IF(AND(Data!$AG42&gt;3.5*Data!$AE42,Data!$AG42&gt;3.5*Data!$AF42,Data!$AE42+Data!$AF42+Data!$AG42&gt;11,Data!$AE42+Data!$AF42&lt;2,Data!$Q42&gt;=18),"3",IF((Data!$AE42&gt;3*Data!$AF42),"1.3",IF(AND(Data!$AF42&gt;3*Data!$AE42,Data!$AF42&gt;2),"2.3","3.3")))))</f>
        <v>3.3</v>
      </c>
      <c r="BC42" s="30" t="str">
        <f>IF(AND(Data!$AL42&gt;Data!$AM42,Data!$AL42&gt;Data!$AN42),"1",IF(AND(Data!$AM42&gt;Data!$AL42,Data!$AM42&gt;Data!$AN42),IF(Data!$AM42&lt;2.5*Data!$AL42,"1.2",IF(OR(Data!$AL42&gt;2.5,Data!$AL42+Data!$AM42+Data!$AN42&lt;9),"2.2","2")),IF(AND(Data!$AN42&gt;3.5*Data!$AL42,Data!$AN42&gt;3.5*Data!$AM42,Data!$AL42+Data!$AM42+Data!$AN42&gt;11,Data!$AL42+Data!$AM42&lt;2,Data!$U42&gt;=18),"3",IF((Data!$AL42&gt;3*Data!$AM42),"1.3",IF(AND(Data!$AM42&gt;3*Data!$AL42,Data!$AM42&gt;2),"2.3","3.3")))))</f>
        <v>1</v>
      </c>
      <c r="BD42" s="30" t="str">
        <f>IF(AND(Data!$AS42&gt;Data!$AT42,Data!$AS42&gt;Data!$AU42),"1",IF(AND(Data!$AT42&gt;Data!$AS42,Data!$AT42&gt;Data!$AU42),IF(Data!$AT42&lt;2.5*Data!$AS42,"1.2",IF(OR(Data!$AS42&gt;2.5,Data!$AS42+Data!$AT42+Data!$AU42&lt;9),"2.2","2")),IF(AND(Data!$AU42&gt;3.5*Data!$AS42,Data!$AU42&gt;3.5*Data!$AT42,Data!$AS42+Data!$AT42+Data!$AU42&gt;11,Data!$AS42+Data!$AT42&lt;2,Data!$Y42&gt;=18),"3",IF((Data!$AS42&gt;3*Data!$AT42),"1.3",IF(AND(Data!$AT42&gt;3*Data!$AS42,Data!$AT42&gt;2),"2.3","3.3")))))</f>
        <v>1.2</v>
      </c>
      <c r="BE42" s="30" t="str">
        <f t="array" ref="BE42">XLOOKUP(Data!$O42,Data!$K42:$N42,$K$1:$N$1,"?",0,1)&amp;XLOOKUP(Data!$P42,Data!$K42:$N42,$K$1:$N$1,"?",0,1)&amp;XLOOKUP(Data!$Q42,Data!$K42:$N42,$K$1:$N$1,"?",0,1)</f>
        <v>ICS</v>
      </c>
      <c r="BF42" s="30" t="str">
        <f t="array" ref="BF42">XLOOKUP(Data!$S42,Data!$C42:$F42,$C$1:$F$1,"?",0,1)&amp;XLOOKUP(Data!$T42,Data!$C42:$F42,$C$1:$F$1,"?",0,1)&amp;XLOOKUP(Data!$U42,Data!$C42:$F42,$C$1:$F$1,"?",0,1)</f>
        <v>ISC</v>
      </c>
      <c r="BG42" s="30" t="str">
        <f t="array" ref="BG42">XLOOKUP(Data!$W42,Data!$G42:$J42,$G$1:$J$1,"?",0,1)&amp;XLOOKUP(Data!$X42,Data!$G42:$J42,$G$1:$J$1,"?",0,1)&amp;XLOOKUP(Data!$Y42,Data!$G42:$J42,$G$1:$J$1,"?",0,1)</f>
        <v>CSI</v>
      </c>
      <c r="BH42" s="30" t="str">
        <f>VLOOKUP(LEFT(Data!$BE42,Data!$BB42),'Key 2'!$A$1:$C$40,2,FALSE)</f>
        <v>ISC</v>
      </c>
      <c r="BI42" s="30" t="str">
        <f>VLOOKUP(LEFT(Data!$BF42,Data!$BC42),'Key 2'!$A$1:$C$40,2,FALSE)</f>
        <v>I</v>
      </c>
      <c r="BJ42" s="30" t="str">
        <f>VLOOKUP(LEFT(Data!$BG42,Data!$BD42),'Key 2'!$A$1:$C$40,2,FALSE)</f>
        <v>C</v>
      </c>
      <c r="BK42" s="30" t="str">
        <f>IF(AND(Data!$AV42&gt;=15,Data!$O42&gt;=20),"DG",IF(AND(Data!$AW42&gt;=15,Data!$S42&gt;=20),"MG",IF(AND(Data!$AV42&gt;=15,Data!$W42&gt;=20),"LG","0")))</f>
        <v>MG</v>
      </c>
      <c r="BL42" s="30" t="str">
        <f>IF(AND(Data!$BK42="DG",Data!$AW42&gt;=15,Data!$S42&gt;=20,Data!$BH42&lt;&gt;Data!$BI42),"MG","LG")</f>
        <v>LG</v>
      </c>
      <c r="BM42" s="30" t="str">
        <f>IF(Data!$BK42="DG",Data!$BH42,IF(Data!$BK42="MG",Data!$BI42,Data!$BJ42))</f>
        <v>I</v>
      </c>
      <c r="BN42" s="30" t="str">
        <f>IF(Data!$BL42="DG",Data!$BH42,IF(Data!$BL42="MG",Data!$BI42,Data!$BJ42))</f>
        <v>C</v>
      </c>
      <c r="BO42" s="40"/>
      <c r="BP42" s="40"/>
      <c r="BQ42" s="40"/>
      <c r="BR42" s="41"/>
      <c r="BS42" s="41"/>
      <c r="BT42" s="41" t="str">
        <f>VLOOKUP(Data!$BR42,'Key 1'!$B$1:$D$15,2,FALSE)</f>
        <v>TI</v>
      </c>
      <c r="BU42" s="41" t="str">
        <f>VLOOKUP(Data!$BS42,'Key 1'!$B$1:$D$15,2,FALSE)</f>
        <v>TI</v>
      </c>
      <c r="BV42" s="41">
        <f>VLOOKUP(Data!$BR42,'Key 1'!$B$1:$D$15,3,FALSE)</f>
        <v>0</v>
      </c>
      <c r="BW42" s="41">
        <f>VLOOKUP(Data!$BS42,'Key 1'!$B$1:$D$15,3,FALSE)</f>
        <v>0</v>
      </c>
      <c r="BX42" s="41" t="str">
        <f>IF(Data!$BK42="DG",IF(INT(Data!$BB42)-Data!$BB42&lt;0,"Low","High"),IF(Data!$BK42="MG",IF(INT(Data!$BC42)-Data!$BC42&lt;0,"Low","High"),IF(Data!$BK42="LG",IF(INT(Data!$BD42)-Data!$BD42&lt;0,"Low","High"),"High")))</f>
        <v>High</v>
      </c>
      <c r="BY42" s="41" t="str">
        <f>IF(Data!$BL42="DG",IF(INT(Data!$BB42)-Data!$BB42&lt;0,"Low","High"),IF(Data!$BL42="MG",IF(INT(Data!$BC42)-Data!$BC42&lt;0,"Low","High"),IF(Data!$BL42="LG",IF(INT(Data!$BD42)-Data!$BD42&lt;0,"Low","High"),"High")))</f>
        <v>Low</v>
      </c>
      <c r="BZ42" s="41" t="str">
        <f>IF(AND(Data!$BX42="High",Data!$BY42="High"),"High","Low")</f>
        <v>Low</v>
      </c>
      <c r="CA42" s="41" t="str">
        <f>IF(AND(Data!$BM42=Data!$BT42,Data!$BN42=Data!$BU42),"Matched",IF(Data!$BM42=Data!$BT42,"Sec Missed", IF(Data!$BN42=Data!$BU42," Pri Missed", "Both Missed")))</f>
        <v>Both Missed</v>
      </c>
      <c r="CB42" s="43" t="s">
        <v>100</v>
      </c>
      <c r="CC42" s="42">
        <v>100.0</v>
      </c>
      <c r="CD42" s="42">
        <v>100.0</v>
      </c>
      <c r="CE42" s="44"/>
      <c r="CF42" s="43" t="s">
        <v>1</v>
      </c>
      <c r="CG42" s="43" t="s">
        <v>105</v>
      </c>
      <c r="CH42" s="43" t="s">
        <v>1</v>
      </c>
      <c r="CI42" s="43" t="s">
        <v>102</v>
      </c>
      <c r="CJ42" s="42">
        <v>100.0</v>
      </c>
      <c r="CK42" s="43" t="s">
        <v>105</v>
      </c>
      <c r="CL42" s="43" t="s">
        <v>98</v>
      </c>
      <c r="CM42" s="42">
        <v>100.0</v>
      </c>
      <c r="CN42" s="43" t="s">
        <v>99</v>
      </c>
      <c r="CO42" s="1"/>
      <c r="CP42" s="1"/>
      <c r="CQ42" s="1"/>
      <c r="CR42" s="1"/>
      <c r="CS42" s="1"/>
      <c r="CT42" s="1"/>
      <c r="CU42" s="1"/>
    </row>
    <row r="43" ht="48.0" customHeight="1">
      <c r="A43" s="28">
        <v>2197.0</v>
      </c>
      <c r="B43" s="29">
        <v>28.0</v>
      </c>
      <c r="C43" s="30">
        <v>20.0</v>
      </c>
      <c r="D43" s="30">
        <v>25.0</v>
      </c>
      <c r="E43" s="30">
        <v>10.0</v>
      </c>
      <c r="F43" s="30">
        <v>13.0</v>
      </c>
      <c r="G43" s="30">
        <v>12.0</v>
      </c>
      <c r="H43" s="30">
        <v>12.0</v>
      </c>
      <c r="I43" s="30">
        <v>22.0</v>
      </c>
      <c r="J43" s="30">
        <v>16.0</v>
      </c>
      <c r="K43" s="30">
        <v>16.0</v>
      </c>
      <c r="L43" s="30">
        <v>20.0</v>
      </c>
      <c r="M43" s="30">
        <v>13.0</v>
      </c>
      <c r="N43" s="30">
        <v>14.0</v>
      </c>
      <c r="O43" s="31">
        <f>LARGE(Data!$K43:$N43,1)</f>
        <v>20</v>
      </c>
      <c r="P43" s="31">
        <f>LARGE(Data!$K43:$N43,2)</f>
        <v>16</v>
      </c>
      <c r="Q43" s="31">
        <f>LARGE(Data!$K43:$N43,3)</f>
        <v>14</v>
      </c>
      <c r="R43" s="31">
        <f>LARGE(Data!$K43:$N43,4)</f>
        <v>13</v>
      </c>
      <c r="S43" s="32">
        <f>LARGE(Data!$C43:$F43,1)</f>
        <v>25</v>
      </c>
      <c r="T43" s="32">
        <f>LARGE(Data!$C43:$F43,2)</f>
        <v>20</v>
      </c>
      <c r="U43" s="32">
        <f>LARGE(Data!$C43:$F43,3)</f>
        <v>13</v>
      </c>
      <c r="V43" s="32">
        <f>LARGE(Data!$C43:$F43,4)</f>
        <v>10</v>
      </c>
      <c r="W43" s="33">
        <f>LARGE(Data!$G43:$J43,1)</f>
        <v>22</v>
      </c>
      <c r="X43" s="33">
        <f>LARGE(Data!$G43:$J43,2)</f>
        <v>16</v>
      </c>
      <c r="Y43" s="33">
        <f>LARGE(Data!$G43:$J43,3)</f>
        <v>12</v>
      </c>
      <c r="Z43" s="33">
        <f>LARGE(Data!$G43:$J43,4)</f>
        <v>12</v>
      </c>
      <c r="AA43" s="30">
        <f>Data!$O43-Data!$P43</f>
        <v>4</v>
      </c>
      <c r="AB43" s="30">
        <f>Data!$P43-Data!$Q43</f>
        <v>2</v>
      </c>
      <c r="AC43" s="30">
        <f>Data!$Q43-Data!$R43</f>
        <v>1</v>
      </c>
      <c r="AD43" s="30">
        <f>(Data!$AA43+Data!$AB43)/SUM(Data!$AA43:$AC43)</f>
        <v>0.8571428571</v>
      </c>
      <c r="AE43" s="31">
        <f>Data!$AA43^2/SQRT(Data!$AA43^2+Data!$AB43^2+Data!$AC43^2)</f>
        <v>3.491486244</v>
      </c>
      <c r="AF43" s="31">
        <f>Data!$AB43^2/SQRT(Data!$AA43^2+Data!$AB43^2+Data!$AC43^2)</f>
        <v>0.8728715609</v>
      </c>
      <c r="AG43" s="31">
        <f>Data!$AC43^2/SQRT(Data!$AA43^2+Data!$AB43^2+Data!$AC43^2)</f>
        <v>0.2182178902</v>
      </c>
      <c r="AH43" s="30">
        <f>Data!$S43-Data!$T43</f>
        <v>5</v>
      </c>
      <c r="AI43" s="30">
        <f>Data!$T43-Data!$U43</f>
        <v>7</v>
      </c>
      <c r="AJ43" s="30">
        <f>Data!$U43-Data!$V43</f>
        <v>3</v>
      </c>
      <c r="AK43" s="30">
        <f>(Data!$AH43+Data!$AI43)/(Data!$AH43+Data!$AI43+Data!$AJ43)</f>
        <v>0.8</v>
      </c>
      <c r="AL43" s="32">
        <f>Data!$AH43^2/SQRT(Data!$AH43^2+Data!$AI43^2+Data!$AJ43^2)</f>
        <v>2.7441065</v>
      </c>
      <c r="AM43" s="32">
        <f>Data!$AI43^2/SQRT(Data!$AH43^2+Data!$AI43^2+Data!$AJ43^2)</f>
        <v>5.378448739</v>
      </c>
      <c r="AN43" s="32">
        <f>Data!$AJ43^2/SQRT(Data!$AH43^2+Data!$AI43^2+Data!$AJ43^2)</f>
        <v>0.9878783399</v>
      </c>
      <c r="AO43" s="30">
        <f>Data!$W43-Data!$X43</f>
        <v>6</v>
      </c>
      <c r="AP43" s="30">
        <f>Data!$X43-Data!$Y43</f>
        <v>4</v>
      </c>
      <c r="AQ43" s="30">
        <f>Data!$Y43-Data!$Z43</f>
        <v>0</v>
      </c>
      <c r="AR43" s="30">
        <f>(Data!$AO43+Data!$AP43)/(Data!$AO43+Data!$AP43+Data!$AQ43)</f>
        <v>1</v>
      </c>
      <c r="AS43" s="33">
        <f>Data!$AO43^2/SQRT(Data!$AO43^2+Data!$AP43^2+Data!$AQ43^2)</f>
        <v>4.992301766</v>
      </c>
      <c r="AT43" s="33">
        <f>Data!$AP43^2/SQRT(Data!$AO43^2+Data!$AP43^2+Data!$AQ43^2)</f>
        <v>2.218800785</v>
      </c>
      <c r="AU43" s="33">
        <f>Data!$AQ43^2/SQRT(Data!$AO43^2+Data!$AP43^2+Data!$AQ43^2)</f>
        <v>0</v>
      </c>
      <c r="AV43" s="34">
        <f>_xlfn.VAR.P(Data!$K43:$N43)</f>
        <v>7.1875</v>
      </c>
      <c r="AW43" s="35">
        <f>_xlfn.VAR.P(Data!$C43:$F43)</f>
        <v>34.5</v>
      </c>
      <c r="AX43" s="36">
        <f>_xlfn.VAR.P(Data!$G43:$J43)</f>
        <v>16.75</v>
      </c>
      <c r="AY43" s="37"/>
      <c r="AZ43" s="38"/>
      <c r="BA43" s="39"/>
      <c r="BB43" s="30" t="str">
        <f>IF(AND(Data!$AE43&gt;Data!$AF43,Data!$AE43&gt;Data!$AG43),"1",IF(AND(Data!$AF43&gt;Data!$AE43,Data!$AF43&gt;Data!$AG43),IF(Data!$AF43&lt;2.5*Data!$AE43,"1.2",IF(OR(Data!$AE43&gt;2.5,Data!$AE43+Data!$AF43+Data!$AG43&lt;9),"2.2","2")),IF(AND(Data!$AG43&gt;3.5*Data!$AE43,Data!$AG43&gt;3.5*Data!$AF43,Data!$AE43+Data!$AF43+Data!$AG43&gt;11,Data!$AE43+Data!$AF43&lt;2,Data!$Q43&gt;=18),"3",IF((Data!$AE43&gt;3*Data!$AF43),"1.3",IF(AND(Data!$AF43&gt;3*Data!$AE43,Data!$AF43&gt;2),"2.3","3.3")))))</f>
        <v>1</v>
      </c>
      <c r="BC43" s="30" t="str">
        <f>IF(AND(Data!$AL43&gt;Data!$AM43,Data!$AL43&gt;Data!$AN43),"1",IF(AND(Data!$AM43&gt;Data!$AL43,Data!$AM43&gt;Data!$AN43),IF(Data!$AM43&lt;2.5*Data!$AL43,"1.2",IF(OR(Data!$AL43&gt;2.5,Data!$AL43+Data!$AM43+Data!$AN43&lt;9),"2.2","2")),IF(AND(Data!$AN43&gt;3.5*Data!$AL43,Data!$AN43&gt;3.5*Data!$AM43,Data!$AL43+Data!$AM43+Data!$AN43&gt;11,Data!$AL43+Data!$AM43&lt;2,Data!$U43&gt;=18),"3",IF((Data!$AL43&gt;3*Data!$AM43),"1.3",IF(AND(Data!$AM43&gt;3*Data!$AL43,Data!$AM43&gt;2),"2.3","3.3")))))</f>
        <v>1.2</v>
      </c>
      <c r="BD43" s="30" t="str">
        <f>IF(AND(Data!$AS43&gt;Data!$AT43,Data!$AS43&gt;Data!$AU43),"1",IF(AND(Data!$AT43&gt;Data!$AS43,Data!$AT43&gt;Data!$AU43),IF(Data!$AT43&lt;2.5*Data!$AS43,"1.2",IF(OR(Data!$AS43&gt;2.5,Data!$AS43+Data!$AT43+Data!$AU43&lt;9),"2.2","2")),IF(AND(Data!$AU43&gt;3.5*Data!$AS43,Data!$AU43&gt;3.5*Data!$AT43,Data!$AS43+Data!$AT43+Data!$AU43&gt;11,Data!$AS43+Data!$AT43&lt;2,Data!$Y43&gt;=18),"3",IF((Data!$AS43&gt;3*Data!$AT43),"1.3",IF(AND(Data!$AT43&gt;3*Data!$AS43,Data!$AT43&gt;2),"2.3","3.3")))))</f>
        <v>1</v>
      </c>
      <c r="BE43" s="30" t="str">
        <f t="array" ref="BE43">XLOOKUP(Data!$O43,Data!$K43:$N43,$K$1:$N$1,"?",0,1)&amp;XLOOKUP(Data!$P43,Data!$K43:$N43,$K$1:$N$1,"?",0,1)&amp;XLOOKUP(Data!$Q43,Data!$K43:$N43,$K$1:$N$1,"?",0,1)</f>
        <v>IDC</v>
      </c>
      <c r="BF43" s="30" t="str">
        <f t="array" ref="BF43">XLOOKUP(Data!$S43,Data!$C43:$F43,$C$1:$F$1,"?",0,1)&amp;XLOOKUP(Data!$T43,Data!$C43:$F43,$C$1:$F$1,"?",0,1)&amp;XLOOKUP(Data!$U43,Data!$C43:$F43,$C$1:$F$1,"?",0,1)</f>
        <v>IDC</v>
      </c>
      <c r="BG43" s="30" t="str">
        <f t="array" ref="BG43">XLOOKUP(Data!$W43,Data!$G43:$J43,$G$1:$J$1,"?",0,1)&amp;XLOOKUP(Data!$X43,Data!$G43:$J43,$G$1:$J$1,"?",0,1)&amp;XLOOKUP(Data!$Y43,Data!$G43:$J43,$G$1:$J$1,"?",0,1)</f>
        <v>SCD</v>
      </c>
      <c r="BH43" s="30" t="str">
        <f>VLOOKUP(LEFT(Data!$BE43,Data!$BB43),'Key 2'!$A$1:$C$40,2,FALSE)</f>
        <v>I</v>
      </c>
      <c r="BI43" s="30" t="str">
        <f>VLOOKUP(LEFT(Data!$BF43,Data!$BC43),'Key 2'!$A$1:$C$40,2,FALSE)</f>
        <v>I</v>
      </c>
      <c r="BJ43" s="30" t="str">
        <f>VLOOKUP(LEFT(Data!$BG43,Data!$BD43),'Key 2'!$A$1:$C$40,2,FALSE)</f>
        <v>S</v>
      </c>
      <c r="BK43" s="30" t="str">
        <f>IF(AND(Data!$AV43&gt;=15,Data!$O43&gt;=20),"DG",IF(AND(Data!$AW43&gt;=15,Data!$S43&gt;=20),"MG",IF(AND(Data!$AV43&gt;=15,Data!$W43&gt;=20),"LG","0")))</f>
        <v>MG</v>
      </c>
      <c r="BL43" s="30" t="str">
        <f>IF(AND(Data!$BK43="DG",Data!$AW43&gt;=15,Data!$S43&gt;=20,Data!$BH43&lt;&gt;Data!$BI43),"MG","LG")</f>
        <v>LG</v>
      </c>
      <c r="BM43" s="30" t="str">
        <f>IF(Data!$BK43="DG",Data!$BH43,IF(Data!$BK43="MG",Data!$BI43,Data!$BJ43))</f>
        <v>I</v>
      </c>
      <c r="BN43" s="30" t="str">
        <f>IF(Data!$BL43="DG",Data!$BH43,IF(Data!$BL43="MG",Data!$BI43,Data!$BJ43))</f>
        <v>S</v>
      </c>
      <c r="BO43" s="40"/>
      <c r="BP43" s="40"/>
      <c r="BQ43" s="40"/>
      <c r="BR43" s="41"/>
      <c r="BS43" s="41"/>
      <c r="BT43" s="41" t="str">
        <f>VLOOKUP(Data!$BR43,'Key 1'!$B$1:$D$15,2,FALSE)</f>
        <v>TI</v>
      </c>
      <c r="BU43" s="41" t="str">
        <f>VLOOKUP(Data!$BS43,'Key 1'!$B$1:$D$15,2,FALSE)</f>
        <v>TI</v>
      </c>
      <c r="BV43" s="41">
        <f>VLOOKUP(Data!$BR43,'Key 1'!$B$1:$D$15,3,FALSE)</f>
        <v>0</v>
      </c>
      <c r="BW43" s="41">
        <f>VLOOKUP(Data!$BS43,'Key 1'!$B$1:$D$15,3,FALSE)</f>
        <v>0</v>
      </c>
      <c r="BX43" s="41" t="str">
        <f>IF(Data!$BK43="DG",IF(INT(Data!$BB43)-Data!$BB43&lt;0,"Low","High"),IF(Data!$BK43="MG",IF(INT(Data!$BC43)-Data!$BC43&lt;0,"Low","High"),IF(Data!$BK43="LG",IF(INT(Data!$BD43)-Data!$BD43&lt;0,"Low","High"),"High")))</f>
        <v>Low</v>
      </c>
      <c r="BY43" s="41" t="str">
        <f>IF(Data!$BL43="DG",IF(INT(Data!$BB43)-Data!$BB43&lt;0,"Low","High"),IF(Data!$BL43="MG",IF(INT(Data!$BC43)-Data!$BC43&lt;0,"Low","High"),IF(Data!$BL43="LG",IF(INT(Data!$BD43)-Data!$BD43&lt;0,"Low","High"),"High")))</f>
        <v>High</v>
      </c>
      <c r="BZ43" s="41" t="str">
        <f>IF(AND(Data!$BX43="High",Data!$BY43="High"),"High","Low")</f>
        <v>Low</v>
      </c>
      <c r="CA43" s="41" t="str">
        <f>IF(AND(Data!$BM43=Data!$BT43,Data!$BN43=Data!$BU43),"Matched",IF(Data!$BM43=Data!$BT43,"Sec Missed", IF(Data!$BN43=Data!$BU43," Pri Missed", "Both Missed")))</f>
        <v>Both Missed</v>
      </c>
      <c r="CB43" s="43" t="s">
        <v>100</v>
      </c>
      <c r="CC43" s="42">
        <v>100.0</v>
      </c>
      <c r="CD43" s="42">
        <v>100.0</v>
      </c>
      <c r="CE43" s="44"/>
      <c r="CF43" s="43" t="s">
        <v>15</v>
      </c>
      <c r="CG43" s="43" t="s">
        <v>2</v>
      </c>
      <c r="CH43" s="43" t="s">
        <v>15</v>
      </c>
      <c r="CI43" s="43" t="s">
        <v>102</v>
      </c>
      <c r="CJ43" s="42">
        <v>100.0</v>
      </c>
      <c r="CK43" s="43" t="s">
        <v>2</v>
      </c>
      <c r="CL43" s="43" t="s">
        <v>98</v>
      </c>
      <c r="CM43" s="42">
        <v>100.0</v>
      </c>
      <c r="CN43" s="43" t="s">
        <v>99</v>
      </c>
      <c r="CO43" s="1"/>
      <c r="CP43" s="1"/>
      <c r="CQ43" s="1"/>
      <c r="CR43" s="1"/>
      <c r="CS43" s="1"/>
      <c r="CT43" s="1"/>
      <c r="CU43" s="1"/>
    </row>
    <row r="44" ht="48.0" customHeight="1">
      <c r="A44" s="28">
        <v>2198.0</v>
      </c>
      <c r="B44" s="29">
        <v>28.0</v>
      </c>
      <c r="C44" s="30">
        <v>19.0</v>
      </c>
      <c r="D44" s="30">
        <v>16.0</v>
      </c>
      <c r="E44" s="30">
        <v>13.0</v>
      </c>
      <c r="F44" s="30">
        <v>21.0</v>
      </c>
      <c r="G44" s="30">
        <v>24.0</v>
      </c>
      <c r="H44" s="30">
        <v>16.0</v>
      </c>
      <c r="I44" s="30">
        <v>4.0</v>
      </c>
      <c r="J44" s="30">
        <v>18.5</v>
      </c>
      <c r="K44" s="30">
        <v>21.0</v>
      </c>
      <c r="L44" s="30">
        <v>16.0</v>
      </c>
      <c r="M44" s="30">
        <v>7.0</v>
      </c>
      <c r="N44" s="30">
        <v>20.0</v>
      </c>
      <c r="O44" s="31">
        <f>LARGE(Data!$K44:$N44,1)</f>
        <v>21</v>
      </c>
      <c r="P44" s="31">
        <f>LARGE(Data!$K44:$N44,2)</f>
        <v>20</v>
      </c>
      <c r="Q44" s="31">
        <f>LARGE(Data!$K44:$N44,3)</f>
        <v>16</v>
      </c>
      <c r="R44" s="31">
        <f>LARGE(Data!$K44:$N44,4)</f>
        <v>7</v>
      </c>
      <c r="S44" s="32">
        <f>LARGE(Data!$C44:$F44,1)</f>
        <v>21</v>
      </c>
      <c r="T44" s="32">
        <f>LARGE(Data!$C44:$F44,2)</f>
        <v>19</v>
      </c>
      <c r="U44" s="32">
        <f>LARGE(Data!$C44:$F44,3)</f>
        <v>16</v>
      </c>
      <c r="V44" s="32">
        <f>LARGE(Data!$C44:$F44,4)</f>
        <v>13</v>
      </c>
      <c r="W44" s="33">
        <f>LARGE(Data!$G44:$J44,1)</f>
        <v>24</v>
      </c>
      <c r="X44" s="33">
        <f>LARGE(Data!$G44:$J44,2)</f>
        <v>18.5</v>
      </c>
      <c r="Y44" s="33">
        <f>LARGE(Data!$G44:$J44,3)</f>
        <v>16</v>
      </c>
      <c r="Z44" s="33">
        <f>LARGE(Data!$G44:$J44,4)</f>
        <v>4</v>
      </c>
      <c r="AA44" s="30">
        <f>Data!$O44-Data!$P44</f>
        <v>1</v>
      </c>
      <c r="AB44" s="30">
        <f>Data!$P44-Data!$Q44</f>
        <v>4</v>
      </c>
      <c r="AC44" s="30">
        <f>Data!$Q44-Data!$R44</f>
        <v>9</v>
      </c>
      <c r="AD44" s="30">
        <f>(Data!$AA44+Data!$AB44)/SUM(Data!$AA44:$AC44)</f>
        <v>0.3571428571</v>
      </c>
      <c r="AE44" s="31">
        <f>Data!$AA44^2/SQRT(Data!$AA44^2+Data!$AB44^2+Data!$AC44^2)</f>
        <v>0.1010152545</v>
      </c>
      <c r="AF44" s="31">
        <f>Data!$AB44^2/SQRT(Data!$AA44^2+Data!$AB44^2+Data!$AC44^2)</f>
        <v>1.616244071</v>
      </c>
      <c r="AG44" s="31">
        <f>Data!$AC44^2/SQRT(Data!$AA44^2+Data!$AB44^2+Data!$AC44^2)</f>
        <v>8.182235611</v>
      </c>
      <c r="AH44" s="30">
        <f>Data!$S44-Data!$T44</f>
        <v>2</v>
      </c>
      <c r="AI44" s="30">
        <f>Data!$T44-Data!$U44</f>
        <v>3</v>
      </c>
      <c r="AJ44" s="30">
        <f>Data!$U44-Data!$V44</f>
        <v>3</v>
      </c>
      <c r="AK44" s="30">
        <f>(Data!$AH44+Data!$AI44)/(Data!$AH44+Data!$AI44+Data!$AJ44)</f>
        <v>0.625</v>
      </c>
      <c r="AL44" s="32">
        <f>Data!$AH44^2/SQRT(Data!$AH44^2+Data!$AI44^2+Data!$AJ44^2)</f>
        <v>0.8528028654</v>
      </c>
      <c r="AM44" s="32">
        <f>Data!$AI44^2/SQRT(Data!$AH44^2+Data!$AI44^2+Data!$AJ44^2)</f>
        <v>1.918806447</v>
      </c>
      <c r="AN44" s="32">
        <f>Data!$AJ44^2/SQRT(Data!$AH44^2+Data!$AI44^2+Data!$AJ44^2)</f>
        <v>1.918806447</v>
      </c>
      <c r="AO44" s="30">
        <f>Data!$W44-Data!$X44</f>
        <v>5.5</v>
      </c>
      <c r="AP44" s="30">
        <f>Data!$X44-Data!$Y44</f>
        <v>2.5</v>
      </c>
      <c r="AQ44" s="30">
        <f>Data!$Y44-Data!$Z44</f>
        <v>12</v>
      </c>
      <c r="AR44" s="30">
        <f>(Data!$AO44+Data!$AP44)/(Data!$AO44+Data!$AP44+Data!$AQ44)</f>
        <v>0.4</v>
      </c>
      <c r="AS44" s="33">
        <f>Data!$AO44^2/SQRT(Data!$AO44^2+Data!$AP44^2+Data!$AQ44^2)</f>
        <v>2.251576856</v>
      </c>
      <c r="AT44" s="33">
        <f>Data!$AP44^2/SQRT(Data!$AO44^2+Data!$AP44^2+Data!$AQ44^2)</f>
        <v>0.4652018297</v>
      </c>
      <c r="AU44" s="33">
        <f>Data!$AQ44^2/SQRT(Data!$AO44^2+Data!$AP44^2+Data!$AQ44^2)</f>
        <v>10.71825016</v>
      </c>
      <c r="AV44" s="34">
        <f>_xlfn.VAR.P(Data!$K44:$N44)</f>
        <v>30.5</v>
      </c>
      <c r="AW44" s="35">
        <f>_xlfn.VAR.P(Data!$C44:$F44)</f>
        <v>9.1875</v>
      </c>
      <c r="AX44" s="36">
        <f>_xlfn.VAR.P(Data!$G44:$J44)</f>
        <v>53.421875</v>
      </c>
      <c r="AY44" s="37"/>
      <c r="AZ44" s="38"/>
      <c r="BA44" s="39"/>
      <c r="BB44" s="30" t="str">
        <f>IF(AND(Data!$AE44&gt;Data!$AF44,Data!$AE44&gt;Data!$AG44),"1",IF(AND(Data!$AF44&gt;Data!$AE44,Data!$AF44&gt;Data!$AG44),IF(Data!$AF44&lt;2.5*Data!$AE44,"1.2",IF(OR(Data!$AE44&gt;2.5,Data!$AE44+Data!$AF44+Data!$AG44&lt;9),"2.2","2")),IF(AND(Data!$AG44&gt;3.5*Data!$AE44,Data!$AG44&gt;3.5*Data!$AF44,Data!$AE44+Data!$AF44+Data!$AG44&gt;11,Data!$AE44+Data!$AF44&lt;2,Data!$Q44&gt;=18),"3",IF((Data!$AE44&gt;3*Data!$AF44),"1.3",IF(AND(Data!$AF44&gt;3*Data!$AE44,Data!$AF44&gt;2),"2.3","3.3")))))</f>
        <v>3.3</v>
      </c>
      <c r="BC44" s="30" t="str">
        <f>IF(AND(Data!$AL44&gt;Data!$AM44,Data!$AL44&gt;Data!$AN44),"1",IF(AND(Data!$AM44&gt;Data!$AL44,Data!$AM44&gt;Data!$AN44),IF(Data!$AM44&lt;2.5*Data!$AL44,"1.2",IF(OR(Data!$AL44&gt;2.5,Data!$AL44+Data!$AM44+Data!$AN44&lt;9),"2.2","2")),IF(AND(Data!$AN44&gt;3.5*Data!$AL44,Data!$AN44&gt;3.5*Data!$AM44,Data!$AL44+Data!$AM44+Data!$AN44&gt;11,Data!$AL44+Data!$AM44&lt;2,Data!$U44&gt;=18),"3",IF((Data!$AL44&gt;3*Data!$AM44),"1.3",IF(AND(Data!$AM44&gt;3*Data!$AL44,Data!$AM44&gt;2),"2.3","3.3")))))</f>
        <v>3.3</v>
      </c>
      <c r="BD44" s="30" t="str">
        <f>IF(AND(Data!$AS44&gt;Data!$AT44,Data!$AS44&gt;Data!$AU44),"1",IF(AND(Data!$AT44&gt;Data!$AS44,Data!$AT44&gt;Data!$AU44),IF(Data!$AT44&lt;2.5*Data!$AS44,"1.2",IF(OR(Data!$AS44&gt;2.5,Data!$AS44+Data!$AT44+Data!$AU44&lt;9),"2.2","2")),IF(AND(Data!$AU44&gt;3.5*Data!$AS44,Data!$AU44&gt;3.5*Data!$AT44,Data!$AS44+Data!$AT44+Data!$AU44&gt;11,Data!$AS44+Data!$AT44&lt;2,Data!$Y44&gt;=18),"3",IF((Data!$AS44&gt;3*Data!$AT44),"1.3",IF(AND(Data!$AT44&gt;3*Data!$AS44,Data!$AT44&gt;2),"2.3","3.3")))))</f>
        <v>1.3</v>
      </c>
      <c r="BE44" s="30" t="str">
        <f t="array" ref="BE44">XLOOKUP(Data!$O44,Data!$K44:$N44,$K$1:$N$1,"?",0,1)&amp;XLOOKUP(Data!$P44,Data!$K44:$N44,$K$1:$N$1,"?",0,1)&amp;XLOOKUP(Data!$Q44,Data!$K44:$N44,$K$1:$N$1,"?",0,1)</f>
        <v>DCI</v>
      </c>
      <c r="BF44" s="30" t="str">
        <f t="array" ref="BF44">XLOOKUP(Data!$S44,Data!$C44:$F44,$C$1:$F$1,"?",0,1)&amp;XLOOKUP(Data!$T44,Data!$C44:$F44,$C$1:$F$1,"?",0,1)&amp;XLOOKUP(Data!$U44,Data!$C44:$F44,$C$1:$F$1,"?",0,1)</f>
        <v>CDI</v>
      </c>
      <c r="BG44" s="30" t="str">
        <f t="array" ref="BG44">XLOOKUP(Data!$W44,Data!$G44:$J44,$G$1:$J$1,"?",0,1)&amp;XLOOKUP(Data!$X44,Data!$G44:$J44,$G$1:$J$1,"?",0,1)&amp;XLOOKUP(Data!$Y44,Data!$G44:$J44,$G$1:$J$1,"?",0,1)</f>
        <v>DCI</v>
      </c>
      <c r="BH44" s="30" t="str">
        <f>VLOOKUP(LEFT(Data!$BE44,Data!$BB44),'Key 2'!$A$1:$C$40,2,FALSE)</f>
        <v>DIC</v>
      </c>
      <c r="BI44" s="30" t="str">
        <f>VLOOKUP(LEFT(Data!$BF44,Data!$BC44),'Key 2'!$A$1:$C$40,2,FALSE)</f>
        <v>DIC</v>
      </c>
      <c r="BJ44" s="30" t="str">
        <f>VLOOKUP(LEFT(Data!$BG44,Data!$BD44),'Key 2'!$A$1:$C$40,2,FALSE)</f>
        <v>D</v>
      </c>
      <c r="BK44" s="30" t="str">
        <f>IF(AND(Data!$AV44&gt;=15,Data!$O44&gt;=20),"DG",IF(AND(Data!$AW44&gt;=15,Data!$S44&gt;=20),"MG",IF(AND(Data!$AV44&gt;=15,Data!$W44&gt;=20),"LG","0")))</f>
        <v>DG</v>
      </c>
      <c r="BL44" s="30" t="str">
        <f>IF(AND(Data!$BK44="DG",Data!$AW44&gt;=15,Data!$S44&gt;=20,Data!$BH44&lt;&gt;Data!$BI44),"MG","LG")</f>
        <v>LG</v>
      </c>
      <c r="BM44" s="30" t="str">
        <f>IF(Data!$BK44="DG",Data!$BH44,IF(Data!$BK44="MG",Data!$BI44,Data!$BJ44))</f>
        <v>DIC</v>
      </c>
      <c r="BN44" s="30" t="str">
        <f>IF(Data!$BL44="DG",Data!$BH44,IF(Data!$BL44="MG",Data!$BI44,Data!$BJ44))</f>
        <v>D</v>
      </c>
      <c r="BO44" s="40"/>
      <c r="BP44" s="40"/>
      <c r="BQ44" s="40"/>
      <c r="BR44" s="41"/>
      <c r="BS44" s="41"/>
      <c r="BT44" s="41" t="str">
        <f>VLOOKUP(Data!$BR44,'Key 1'!$B$1:$D$15,2,FALSE)</f>
        <v>TI</v>
      </c>
      <c r="BU44" s="41" t="str">
        <f>VLOOKUP(Data!$BS44,'Key 1'!$B$1:$D$15,2,FALSE)</f>
        <v>TI</v>
      </c>
      <c r="BV44" s="41">
        <f>VLOOKUP(Data!$BR44,'Key 1'!$B$1:$D$15,3,FALSE)</f>
        <v>0</v>
      </c>
      <c r="BW44" s="41">
        <f>VLOOKUP(Data!$BS44,'Key 1'!$B$1:$D$15,3,FALSE)</f>
        <v>0</v>
      </c>
      <c r="BX44" s="41" t="str">
        <f>IF(Data!$BK44="DG",IF(INT(Data!$BB44)-Data!$BB44&lt;0,"Low","High"),IF(Data!$BK44="MG",IF(INT(Data!$BC44)-Data!$BC44&lt;0,"Low","High"),IF(Data!$BK44="LG",IF(INT(Data!$BD44)-Data!$BD44&lt;0,"Low","High"),"High")))</f>
        <v>Low</v>
      </c>
      <c r="BY44" s="41" t="str">
        <f>IF(Data!$BL44="DG",IF(INT(Data!$BB44)-Data!$BB44&lt;0,"Low","High"),IF(Data!$BL44="MG",IF(INT(Data!$BC44)-Data!$BC44&lt;0,"Low","High"),IF(Data!$BL44="LG",IF(INT(Data!$BD44)-Data!$BD44&lt;0,"Low","High"),"High")))</f>
        <v>Low</v>
      </c>
      <c r="BZ44" s="41" t="str">
        <f>IF(AND(Data!$BX44="High",Data!$BY44="High"),"High","Low")</f>
        <v>Low</v>
      </c>
      <c r="CA44" s="41" t="str">
        <f>IF(AND(Data!$BM44=Data!$BT44,Data!$BN44=Data!$BU44),"Matched",IF(Data!$BM44=Data!$BT44,"Sec Missed", IF(Data!$BN44=Data!$BU44," Pri Missed", "Both Missed")))</f>
        <v>Both Missed</v>
      </c>
      <c r="CB44" s="42">
        <v>100.0</v>
      </c>
      <c r="CC44" s="43" t="s">
        <v>100</v>
      </c>
      <c r="CD44" s="42">
        <v>87.7</v>
      </c>
      <c r="CE44" s="43" t="s">
        <v>17</v>
      </c>
      <c r="CF44" s="44"/>
      <c r="CG44" s="43" t="s">
        <v>17</v>
      </c>
      <c r="CH44" s="43" t="s">
        <v>17</v>
      </c>
      <c r="CI44" s="43" t="s">
        <v>97</v>
      </c>
      <c r="CJ44" s="42">
        <v>100.0</v>
      </c>
      <c r="CK44" s="43" t="s">
        <v>17</v>
      </c>
      <c r="CL44" s="43" t="s">
        <v>98</v>
      </c>
      <c r="CM44" s="42">
        <v>87.79</v>
      </c>
      <c r="CN44" s="43" t="s">
        <v>99</v>
      </c>
      <c r="CO44" s="1"/>
      <c r="CP44" s="1"/>
      <c r="CQ44" s="1"/>
      <c r="CR44" s="1"/>
      <c r="CS44" s="1"/>
      <c r="CT44" s="1"/>
      <c r="CU44" s="1"/>
    </row>
    <row r="45" ht="48.0" customHeight="1">
      <c r="A45" s="28">
        <v>2199.0</v>
      </c>
      <c r="B45" s="29">
        <v>28.0</v>
      </c>
      <c r="C45" s="30">
        <v>16.0</v>
      </c>
      <c r="D45" s="30">
        <v>22.0</v>
      </c>
      <c r="E45" s="30">
        <v>7.0</v>
      </c>
      <c r="F45" s="30">
        <v>24.0</v>
      </c>
      <c r="G45" s="30">
        <v>14.0</v>
      </c>
      <c r="H45" s="30">
        <v>23.5</v>
      </c>
      <c r="I45" s="30">
        <v>4.0</v>
      </c>
      <c r="J45" s="30">
        <v>18.5</v>
      </c>
      <c r="K45" s="30">
        <v>15.0</v>
      </c>
      <c r="L45" s="30">
        <v>22.0</v>
      </c>
      <c r="M45" s="30">
        <v>4.0</v>
      </c>
      <c r="N45" s="30">
        <v>23.0</v>
      </c>
      <c r="O45" s="31">
        <f>LARGE(Data!$K45:$N45,1)</f>
        <v>23</v>
      </c>
      <c r="P45" s="31">
        <f>LARGE(Data!$K45:$N45,2)</f>
        <v>22</v>
      </c>
      <c r="Q45" s="31">
        <f>LARGE(Data!$K45:$N45,3)</f>
        <v>15</v>
      </c>
      <c r="R45" s="31">
        <f>LARGE(Data!$K45:$N45,4)</f>
        <v>4</v>
      </c>
      <c r="S45" s="32">
        <f>LARGE(Data!$C45:$F45,1)</f>
        <v>24</v>
      </c>
      <c r="T45" s="32">
        <f>LARGE(Data!$C45:$F45,2)</f>
        <v>22</v>
      </c>
      <c r="U45" s="32">
        <f>LARGE(Data!$C45:$F45,3)</f>
        <v>16</v>
      </c>
      <c r="V45" s="32">
        <f>LARGE(Data!$C45:$F45,4)</f>
        <v>7</v>
      </c>
      <c r="W45" s="33">
        <f>LARGE(Data!$G45:$J45,1)</f>
        <v>23.5</v>
      </c>
      <c r="X45" s="33">
        <f>LARGE(Data!$G45:$J45,2)</f>
        <v>18.5</v>
      </c>
      <c r="Y45" s="33">
        <f>LARGE(Data!$G45:$J45,3)</f>
        <v>14</v>
      </c>
      <c r="Z45" s="33">
        <f>LARGE(Data!$G45:$J45,4)</f>
        <v>4</v>
      </c>
      <c r="AA45" s="30">
        <f>Data!$O45-Data!$P45</f>
        <v>1</v>
      </c>
      <c r="AB45" s="30">
        <f>Data!$P45-Data!$Q45</f>
        <v>7</v>
      </c>
      <c r="AC45" s="30">
        <f>Data!$Q45-Data!$R45</f>
        <v>11</v>
      </c>
      <c r="AD45" s="30">
        <f>(Data!$AA45+Data!$AB45)/SUM(Data!$AA45:$AC45)</f>
        <v>0.4210526316</v>
      </c>
      <c r="AE45" s="31">
        <f>Data!$AA45^2/SQRT(Data!$AA45^2+Data!$AB45^2+Data!$AC45^2)</f>
        <v>0.07647191129</v>
      </c>
      <c r="AF45" s="31">
        <f>Data!$AB45^2/SQRT(Data!$AA45^2+Data!$AB45^2+Data!$AC45^2)</f>
        <v>3.747123653</v>
      </c>
      <c r="AG45" s="31">
        <f>Data!$AC45^2/SQRT(Data!$AA45^2+Data!$AB45^2+Data!$AC45^2)</f>
        <v>9.253101266</v>
      </c>
      <c r="AH45" s="30">
        <f>Data!$S45-Data!$T45</f>
        <v>2</v>
      </c>
      <c r="AI45" s="30">
        <f>Data!$T45-Data!$U45</f>
        <v>6</v>
      </c>
      <c r="AJ45" s="30">
        <f>Data!$U45-Data!$V45</f>
        <v>9</v>
      </c>
      <c r="AK45" s="30">
        <f>(Data!$AH45+Data!$AI45)/(Data!$AH45+Data!$AI45+Data!$AJ45)</f>
        <v>0.4705882353</v>
      </c>
      <c r="AL45" s="32">
        <f>Data!$AH45^2/SQRT(Data!$AH45^2+Data!$AI45^2+Data!$AJ45^2)</f>
        <v>0.3636363636</v>
      </c>
      <c r="AM45" s="32">
        <f>Data!$AI45^2/SQRT(Data!$AH45^2+Data!$AI45^2+Data!$AJ45^2)</f>
        <v>3.272727273</v>
      </c>
      <c r="AN45" s="32">
        <f>Data!$AJ45^2/SQRT(Data!$AH45^2+Data!$AI45^2+Data!$AJ45^2)</f>
        <v>7.363636364</v>
      </c>
      <c r="AO45" s="30">
        <f>Data!$W45-Data!$X45</f>
        <v>5</v>
      </c>
      <c r="AP45" s="30">
        <f>Data!$X45-Data!$Y45</f>
        <v>4.5</v>
      </c>
      <c r="AQ45" s="30">
        <f>Data!$Y45-Data!$Z45</f>
        <v>10</v>
      </c>
      <c r="AR45" s="30">
        <f>(Data!$AO45+Data!$AP45)/(Data!$AO45+Data!$AP45+Data!$AQ45)</f>
        <v>0.4871794872</v>
      </c>
      <c r="AS45" s="33">
        <f>Data!$AO45^2/SQRT(Data!$AO45^2+Data!$AP45^2+Data!$AQ45^2)</f>
        <v>2.074349534</v>
      </c>
      <c r="AT45" s="33">
        <f>Data!$AP45^2/SQRT(Data!$AO45^2+Data!$AP45^2+Data!$AQ45^2)</f>
        <v>1.680223123</v>
      </c>
      <c r="AU45" s="33">
        <f>Data!$AQ45^2/SQRT(Data!$AO45^2+Data!$AP45^2+Data!$AQ45^2)</f>
        <v>8.297398136</v>
      </c>
      <c r="AV45" s="34">
        <f>_xlfn.VAR.P(Data!$K45:$N45)</f>
        <v>57.5</v>
      </c>
      <c r="AW45" s="35">
        <f>_xlfn.VAR.P(Data!$C45:$F45)</f>
        <v>43.6875</v>
      </c>
      <c r="AX45" s="36">
        <f>_xlfn.VAR.P(Data!$G45:$J45)</f>
        <v>51.625</v>
      </c>
      <c r="AY45" s="37"/>
      <c r="AZ45" s="38"/>
      <c r="BA45" s="39"/>
      <c r="BB45" s="30" t="str">
        <f>IF(AND(Data!$AE45&gt;Data!$AF45,Data!$AE45&gt;Data!$AG45),"1",IF(AND(Data!$AF45&gt;Data!$AE45,Data!$AF45&gt;Data!$AG45),IF(Data!$AF45&lt;2.5*Data!$AE45,"1.2",IF(OR(Data!$AE45&gt;2.5,Data!$AE45+Data!$AF45+Data!$AG45&lt;9),"2.2","2")),IF(AND(Data!$AG45&gt;3.5*Data!$AE45,Data!$AG45&gt;3.5*Data!$AF45,Data!$AE45+Data!$AF45+Data!$AG45&gt;11,Data!$AE45+Data!$AF45&lt;2,Data!$Q45&gt;=18),"3",IF((Data!$AE45&gt;3*Data!$AF45),"1.3",IF(AND(Data!$AF45&gt;3*Data!$AE45,Data!$AF45&gt;2),"2.3","3.3")))))</f>
        <v>2.3</v>
      </c>
      <c r="BC45" s="30" t="str">
        <f>IF(AND(Data!$AL45&gt;Data!$AM45,Data!$AL45&gt;Data!$AN45),"1",IF(AND(Data!$AM45&gt;Data!$AL45,Data!$AM45&gt;Data!$AN45),IF(Data!$AM45&lt;2.5*Data!$AL45,"1.2",IF(OR(Data!$AL45&gt;2.5,Data!$AL45+Data!$AM45+Data!$AN45&lt;9),"2.2","2")),IF(AND(Data!$AN45&gt;3.5*Data!$AL45,Data!$AN45&gt;3.5*Data!$AM45,Data!$AL45+Data!$AM45+Data!$AN45&gt;11,Data!$AL45+Data!$AM45&lt;2,Data!$U45&gt;=18),"3",IF((Data!$AL45&gt;3*Data!$AM45),"1.3",IF(AND(Data!$AM45&gt;3*Data!$AL45,Data!$AM45&gt;2),"2.3","3.3")))))</f>
        <v>2.3</v>
      </c>
      <c r="BD45" s="30" t="str">
        <f>IF(AND(Data!$AS45&gt;Data!$AT45,Data!$AS45&gt;Data!$AU45),"1",IF(AND(Data!$AT45&gt;Data!$AS45,Data!$AT45&gt;Data!$AU45),IF(Data!$AT45&lt;2.5*Data!$AS45,"1.2",IF(OR(Data!$AS45&gt;2.5,Data!$AS45+Data!$AT45+Data!$AU45&lt;9),"2.2","2")),IF(AND(Data!$AU45&gt;3.5*Data!$AS45,Data!$AU45&gt;3.5*Data!$AT45,Data!$AS45+Data!$AT45+Data!$AU45&gt;11,Data!$AS45+Data!$AT45&lt;2,Data!$Y45&gt;=18),"3",IF((Data!$AS45&gt;3*Data!$AT45),"1.3",IF(AND(Data!$AT45&gt;3*Data!$AS45,Data!$AT45&gt;2),"2.3","3.3")))))</f>
        <v>3.3</v>
      </c>
      <c r="BE45" s="30" t="str">
        <f t="array" ref="BE45">XLOOKUP(Data!$O45,Data!$K45:$N45,$K$1:$N$1,"?",0,1)&amp;XLOOKUP(Data!$P45,Data!$K45:$N45,$K$1:$N$1,"?",0,1)&amp;XLOOKUP(Data!$Q45,Data!$K45:$N45,$K$1:$N$1,"?",0,1)</f>
        <v>CID</v>
      </c>
      <c r="BF45" s="30" t="str">
        <f t="array" ref="BF45">XLOOKUP(Data!$S45,Data!$C45:$F45,$C$1:$F$1,"?",0,1)&amp;XLOOKUP(Data!$T45,Data!$C45:$F45,$C$1:$F$1,"?",0,1)&amp;XLOOKUP(Data!$U45,Data!$C45:$F45,$C$1:$F$1,"?",0,1)</f>
        <v>CID</v>
      </c>
      <c r="BG45" s="30" t="str">
        <f t="array" ref="BG45">XLOOKUP(Data!$W45,Data!$G45:$J45,$G$1:$J$1,"?",0,1)&amp;XLOOKUP(Data!$X45,Data!$G45:$J45,$G$1:$J$1,"?",0,1)&amp;XLOOKUP(Data!$Y45,Data!$G45:$J45,$G$1:$J$1,"?",0,1)</f>
        <v>ICD</v>
      </c>
      <c r="BH45" s="30" t="str">
        <f>VLOOKUP(LEFT(Data!$BE45,Data!$BB45),'Key 2'!$A$1:$C$40,2,FALSE)</f>
        <v>IC</v>
      </c>
      <c r="BI45" s="30" t="str">
        <f>VLOOKUP(LEFT(Data!$BF45,Data!$BC45),'Key 2'!$A$1:$C$40,2,FALSE)</f>
        <v>IC</v>
      </c>
      <c r="BJ45" s="30" t="str">
        <f>VLOOKUP(LEFT(Data!$BG45,Data!$BD45),'Key 2'!$A$1:$C$40,2,FALSE)</f>
        <v>DIC</v>
      </c>
      <c r="BK45" s="30" t="str">
        <f>IF(AND(Data!$AV45&gt;=15,Data!$O45&gt;=20),"DG",IF(AND(Data!$AW45&gt;=15,Data!$S45&gt;=20),"MG",IF(AND(Data!$AV45&gt;=15,Data!$W45&gt;=20),"LG","0")))</f>
        <v>DG</v>
      </c>
      <c r="BL45" s="30" t="str">
        <f>IF(AND(Data!$BK45="DG",Data!$AW45&gt;=15,Data!$S45&gt;=20,Data!$BH45&lt;&gt;Data!$BI45),"MG","LG")</f>
        <v>LG</v>
      </c>
      <c r="BM45" s="30" t="str">
        <f>IF(Data!$BK45="DG",Data!$BH45,IF(Data!$BK45="MG",Data!$BI45,Data!$BJ45))</f>
        <v>IC</v>
      </c>
      <c r="BN45" s="30" t="str">
        <f>IF(Data!$BL45="DG",Data!$BH45,IF(Data!$BL45="MG",Data!$BI45,Data!$BJ45))</f>
        <v>DIC</v>
      </c>
      <c r="BO45" s="40"/>
      <c r="BP45" s="40"/>
      <c r="BQ45" s="40"/>
      <c r="BR45" s="41"/>
      <c r="BS45" s="41"/>
      <c r="BT45" s="41" t="str">
        <f>VLOOKUP(Data!$BR45,'Key 1'!$B$1:$D$15,2,FALSE)</f>
        <v>TI</v>
      </c>
      <c r="BU45" s="41" t="str">
        <f>VLOOKUP(Data!$BS45,'Key 1'!$B$1:$D$15,2,FALSE)</f>
        <v>TI</v>
      </c>
      <c r="BV45" s="41">
        <f>VLOOKUP(Data!$BR45,'Key 1'!$B$1:$D$15,3,FALSE)</f>
        <v>0</v>
      </c>
      <c r="BW45" s="41">
        <f>VLOOKUP(Data!$BS45,'Key 1'!$B$1:$D$15,3,FALSE)</f>
        <v>0</v>
      </c>
      <c r="BX45" s="41" t="str">
        <f>IF(Data!$BK45="DG",IF(INT(Data!$BB45)-Data!$BB45&lt;0,"Low","High"),IF(Data!$BK45="MG",IF(INT(Data!$BC45)-Data!$BC45&lt;0,"Low","High"),IF(Data!$BK45="LG",IF(INT(Data!$BD45)-Data!$BD45&lt;0,"Low","High"),"High")))</f>
        <v>Low</v>
      </c>
      <c r="BY45" s="41" t="str">
        <f>IF(Data!$BL45="DG",IF(INT(Data!$BB45)-Data!$BB45&lt;0,"Low","High"),IF(Data!$BL45="MG",IF(INT(Data!$BC45)-Data!$BC45&lt;0,"Low","High"),IF(Data!$BL45="LG",IF(INT(Data!$BD45)-Data!$BD45&lt;0,"Low","High"),"High")))</f>
        <v>Low</v>
      </c>
      <c r="BZ45" s="41" t="str">
        <f>IF(AND(Data!$BX45="High",Data!$BY45="High"),"High","Low")</f>
        <v>Low</v>
      </c>
      <c r="CA45" s="41" t="str">
        <f>IF(AND(Data!$BM45=Data!$BT45,Data!$BN45=Data!$BU45),"Matched",IF(Data!$BM45=Data!$BT45,"Sec Missed", IF(Data!$BN45=Data!$BU45," Pri Missed", "Both Missed")))</f>
        <v>Both Missed</v>
      </c>
      <c r="CB45" s="42">
        <v>100.0</v>
      </c>
      <c r="CC45" s="42">
        <v>100.0</v>
      </c>
      <c r="CD45" s="42">
        <v>88.7</v>
      </c>
      <c r="CE45" s="43" t="s">
        <v>96</v>
      </c>
      <c r="CF45" s="43" t="s">
        <v>96</v>
      </c>
      <c r="CG45" s="43" t="s">
        <v>96</v>
      </c>
      <c r="CH45" s="43" t="s">
        <v>96</v>
      </c>
      <c r="CI45" s="43" t="s">
        <v>97</v>
      </c>
      <c r="CJ45" s="42">
        <v>100.0</v>
      </c>
      <c r="CK45" s="43" t="s">
        <v>96</v>
      </c>
      <c r="CL45" s="43" t="s">
        <v>98</v>
      </c>
      <c r="CM45" s="42">
        <v>88.7</v>
      </c>
      <c r="CN45" s="43" t="s">
        <v>99</v>
      </c>
      <c r="CO45" s="1"/>
      <c r="CP45" s="1"/>
      <c r="CQ45" s="1"/>
      <c r="CR45" s="1"/>
      <c r="CS45" s="1"/>
      <c r="CT45" s="1"/>
      <c r="CU45" s="1"/>
    </row>
    <row r="46" ht="48.0" customHeight="1">
      <c r="A46" s="28">
        <v>2200.0</v>
      </c>
      <c r="B46" s="29">
        <v>28.0</v>
      </c>
      <c r="C46" s="30">
        <v>14.0</v>
      </c>
      <c r="D46" s="30">
        <v>14.0</v>
      </c>
      <c r="E46" s="30">
        <v>15.0</v>
      </c>
      <c r="F46" s="30">
        <v>21.0</v>
      </c>
      <c r="G46" s="30">
        <v>14.0</v>
      </c>
      <c r="H46" s="30">
        <v>10.0</v>
      </c>
      <c r="I46" s="30">
        <v>7.0</v>
      </c>
      <c r="J46" s="30">
        <v>24.0</v>
      </c>
      <c r="K46" s="30">
        <v>14.5</v>
      </c>
      <c r="L46" s="30">
        <v>11.0</v>
      </c>
      <c r="M46" s="30">
        <v>11.0</v>
      </c>
      <c r="N46" s="30">
        <v>23.0</v>
      </c>
      <c r="O46" s="31">
        <f>LARGE(Data!$K46:$N46,1)</f>
        <v>23</v>
      </c>
      <c r="P46" s="31">
        <f>LARGE(Data!$K46:$N46,2)</f>
        <v>14.5</v>
      </c>
      <c r="Q46" s="31">
        <f>LARGE(Data!$K46:$N46,3)</f>
        <v>11</v>
      </c>
      <c r="R46" s="31">
        <f>LARGE(Data!$K46:$N46,4)</f>
        <v>11</v>
      </c>
      <c r="S46" s="32">
        <f>LARGE(Data!$C46:$F46,1)</f>
        <v>21</v>
      </c>
      <c r="T46" s="32">
        <f>LARGE(Data!$C46:$F46,2)</f>
        <v>15</v>
      </c>
      <c r="U46" s="32">
        <f>LARGE(Data!$C46:$F46,3)</f>
        <v>14</v>
      </c>
      <c r="V46" s="32">
        <f>LARGE(Data!$C46:$F46,4)</f>
        <v>14</v>
      </c>
      <c r="W46" s="33">
        <f>LARGE(Data!$G46:$J46,1)</f>
        <v>24</v>
      </c>
      <c r="X46" s="33">
        <f>LARGE(Data!$G46:$J46,2)</f>
        <v>14</v>
      </c>
      <c r="Y46" s="33">
        <f>LARGE(Data!$G46:$J46,3)</f>
        <v>10</v>
      </c>
      <c r="Z46" s="33">
        <f>LARGE(Data!$G46:$J46,4)</f>
        <v>7</v>
      </c>
      <c r="AA46" s="30">
        <f>Data!$O46-Data!$P46</f>
        <v>8.5</v>
      </c>
      <c r="AB46" s="30">
        <f>Data!$P46-Data!$Q46</f>
        <v>3.5</v>
      </c>
      <c r="AC46" s="30">
        <f>Data!$Q46-Data!$R46</f>
        <v>0</v>
      </c>
      <c r="AD46" s="30">
        <f>(Data!$AA46+Data!$AB46)/SUM(Data!$AA46:$AC46)</f>
        <v>1</v>
      </c>
      <c r="AE46" s="31">
        <f>Data!$AA46^2/SQRT(Data!$AA46^2+Data!$AB46^2+Data!$AC46^2)</f>
        <v>7.859763837</v>
      </c>
      <c r="AF46" s="31">
        <f>Data!$AB46^2/SQRT(Data!$AA46^2+Data!$AB46^2+Data!$AC46^2)</f>
        <v>1.332624318</v>
      </c>
      <c r="AG46" s="31">
        <f>Data!$AC46^2/SQRT(Data!$AA46^2+Data!$AB46^2+Data!$AC46^2)</f>
        <v>0</v>
      </c>
      <c r="AH46" s="30">
        <f>Data!$S46-Data!$T46</f>
        <v>6</v>
      </c>
      <c r="AI46" s="30">
        <f>Data!$T46-Data!$U46</f>
        <v>1</v>
      </c>
      <c r="AJ46" s="30">
        <f>Data!$U46-Data!$V46</f>
        <v>0</v>
      </c>
      <c r="AK46" s="30">
        <f>(Data!$AH46+Data!$AI46)/(Data!$AH46+Data!$AI46+Data!$AJ46)</f>
        <v>1</v>
      </c>
      <c r="AL46" s="32">
        <f>Data!$AH46^2/SQRT(Data!$AH46^2+Data!$AI46^2+Data!$AJ46^2)</f>
        <v>5.918363543</v>
      </c>
      <c r="AM46" s="32">
        <f>Data!$AI46^2/SQRT(Data!$AH46^2+Data!$AI46^2+Data!$AJ46^2)</f>
        <v>0.1643989873</v>
      </c>
      <c r="AN46" s="32">
        <f>Data!$AJ46^2/SQRT(Data!$AH46^2+Data!$AI46^2+Data!$AJ46^2)</f>
        <v>0</v>
      </c>
      <c r="AO46" s="30">
        <f>Data!$W46-Data!$X46</f>
        <v>10</v>
      </c>
      <c r="AP46" s="30">
        <f>Data!$X46-Data!$Y46</f>
        <v>4</v>
      </c>
      <c r="AQ46" s="30">
        <f>Data!$Y46-Data!$Z46</f>
        <v>3</v>
      </c>
      <c r="AR46" s="30">
        <f>(Data!$AO46+Data!$AP46)/(Data!$AO46+Data!$AP46+Data!$AQ46)</f>
        <v>0.8235294118</v>
      </c>
      <c r="AS46" s="33">
        <f>Data!$AO46^2/SQRT(Data!$AO46^2+Data!$AP46^2+Data!$AQ46^2)</f>
        <v>8.94427191</v>
      </c>
      <c r="AT46" s="33">
        <f>Data!$AP46^2/SQRT(Data!$AO46^2+Data!$AP46^2+Data!$AQ46^2)</f>
        <v>1.431083506</v>
      </c>
      <c r="AU46" s="33">
        <f>Data!$AQ46^2/SQRT(Data!$AO46^2+Data!$AP46^2+Data!$AQ46^2)</f>
        <v>0.8049844719</v>
      </c>
      <c r="AV46" s="34">
        <f>_xlfn.VAR.P(Data!$K46:$N46)</f>
        <v>24.046875</v>
      </c>
      <c r="AW46" s="35">
        <f>_xlfn.VAR.P(Data!$C46:$F46)</f>
        <v>8.5</v>
      </c>
      <c r="AX46" s="36">
        <f>_xlfn.VAR.P(Data!$G46:$J46)</f>
        <v>41.1875</v>
      </c>
      <c r="AY46" s="37"/>
      <c r="AZ46" s="38"/>
      <c r="BA46" s="39"/>
      <c r="BB46" s="30" t="str">
        <f>IF(AND(Data!$AE46&gt;Data!$AF46,Data!$AE46&gt;Data!$AG46),"1",IF(AND(Data!$AF46&gt;Data!$AE46,Data!$AF46&gt;Data!$AG46),IF(Data!$AF46&lt;2.5*Data!$AE46,"1.2",IF(OR(Data!$AE46&gt;2.5,Data!$AE46+Data!$AF46+Data!$AG46&lt;9),"2.2","2")),IF(AND(Data!$AG46&gt;3.5*Data!$AE46,Data!$AG46&gt;3.5*Data!$AF46,Data!$AE46+Data!$AF46+Data!$AG46&gt;11,Data!$AE46+Data!$AF46&lt;2,Data!$Q46&gt;=18),"3",IF((Data!$AE46&gt;3*Data!$AF46),"1.3",IF(AND(Data!$AF46&gt;3*Data!$AE46,Data!$AF46&gt;2),"2.3","3.3")))))</f>
        <v>1</v>
      </c>
      <c r="BC46" s="30" t="str">
        <f>IF(AND(Data!$AL46&gt;Data!$AM46,Data!$AL46&gt;Data!$AN46),"1",IF(AND(Data!$AM46&gt;Data!$AL46,Data!$AM46&gt;Data!$AN46),IF(Data!$AM46&lt;2.5*Data!$AL46,"1.2",IF(OR(Data!$AL46&gt;2.5,Data!$AL46+Data!$AM46+Data!$AN46&lt;9),"2.2","2")),IF(AND(Data!$AN46&gt;3.5*Data!$AL46,Data!$AN46&gt;3.5*Data!$AM46,Data!$AL46+Data!$AM46+Data!$AN46&gt;11,Data!$AL46+Data!$AM46&lt;2,Data!$U46&gt;=18),"3",IF((Data!$AL46&gt;3*Data!$AM46),"1.3",IF(AND(Data!$AM46&gt;3*Data!$AL46,Data!$AM46&gt;2),"2.3","3.3")))))</f>
        <v>1</v>
      </c>
      <c r="BD46" s="30" t="str">
        <f>IF(AND(Data!$AS46&gt;Data!$AT46,Data!$AS46&gt;Data!$AU46),"1",IF(AND(Data!$AT46&gt;Data!$AS46,Data!$AT46&gt;Data!$AU46),IF(Data!$AT46&lt;2.5*Data!$AS46,"1.2",IF(OR(Data!$AS46&gt;2.5,Data!$AS46+Data!$AT46+Data!$AU46&lt;9),"2.2","2")),IF(AND(Data!$AU46&gt;3.5*Data!$AS46,Data!$AU46&gt;3.5*Data!$AT46,Data!$AS46+Data!$AT46+Data!$AU46&gt;11,Data!$AS46+Data!$AT46&lt;2,Data!$Y46&gt;=18),"3",IF((Data!$AS46&gt;3*Data!$AT46),"1.3",IF(AND(Data!$AT46&gt;3*Data!$AS46,Data!$AT46&gt;2),"2.3","3.3")))))</f>
        <v>1</v>
      </c>
      <c r="BE46" s="30" t="str">
        <f t="array" ref="BE46">XLOOKUP(Data!$O46,Data!$K46:$N46,$K$1:$N$1,"?",0,1)&amp;XLOOKUP(Data!$P46,Data!$K46:$N46,$K$1:$N$1,"?",0,1)&amp;XLOOKUP(Data!$Q46,Data!$K46:$N46,$K$1:$N$1,"?",0,1)</f>
        <v>CDI</v>
      </c>
      <c r="BF46" s="30" t="str">
        <f t="array" ref="BF46">XLOOKUP(Data!$S46,Data!$C46:$F46,$C$1:$F$1,"?",0,1)&amp;XLOOKUP(Data!$T46,Data!$C46:$F46,$C$1:$F$1,"?",0,1)&amp;XLOOKUP(Data!$U46,Data!$C46:$F46,$C$1:$F$1,"?",0,1)</f>
        <v>CSD</v>
      </c>
      <c r="BG46" s="30" t="str">
        <f t="array" ref="BG46">XLOOKUP(Data!$W46,Data!$G46:$J46,$G$1:$J$1,"?",0,1)&amp;XLOOKUP(Data!$X46,Data!$G46:$J46,$G$1:$J$1,"?",0,1)&amp;XLOOKUP(Data!$Y46,Data!$G46:$J46,$G$1:$J$1,"?",0,1)</f>
        <v>CDI</v>
      </c>
      <c r="BH46" s="30" t="str">
        <f>VLOOKUP(LEFT(Data!$BE46,Data!$BB46),'Key 2'!$A$1:$C$40,2,FALSE)</f>
        <v>C</v>
      </c>
      <c r="BI46" s="30" t="str">
        <f>VLOOKUP(LEFT(Data!$BF46,Data!$BC46),'Key 2'!$A$1:$C$40,2,FALSE)</f>
        <v>C</v>
      </c>
      <c r="BJ46" s="30" t="str">
        <f>VLOOKUP(LEFT(Data!$BG46,Data!$BD46),'Key 2'!$A$1:$C$40,2,FALSE)</f>
        <v>C</v>
      </c>
      <c r="BK46" s="30" t="str">
        <f>IF(AND(Data!$AV46&gt;=15,Data!$O46&gt;=20),"DG",IF(AND(Data!$AW46&gt;=15,Data!$S46&gt;=20),"MG",IF(AND(Data!$AV46&gt;=15,Data!$W46&gt;=20),"LG","0")))</f>
        <v>DG</v>
      </c>
      <c r="BL46" s="30" t="str">
        <f>IF(AND(Data!$BK46="DG",Data!$AW46&gt;=15,Data!$S46&gt;=20,Data!$BH46&lt;&gt;Data!$BI46),"MG","LG")</f>
        <v>LG</v>
      </c>
      <c r="BM46" s="30" t="str">
        <f>IF(Data!$BK46="DG",Data!$BH46,IF(Data!$BK46="MG",Data!$BI46,Data!$BJ46))</f>
        <v>C</v>
      </c>
      <c r="BN46" s="30" t="str">
        <f>IF(Data!$BL46="DG",Data!$BH46,IF(Data!$BL46="MG",Data!$BI46,Data!$BJ46))</f>
        <v>C</v>
      </c>
      <c r="BO46" s="40"/>
      <c r="BP46" s="40"/>
      <c r="BQ46" s="40"/>
      <c r="BR46" s="41"/>
      <c r="BS46" s="41"/>
      <c r="BT46" s="41" t="str">
        <f>VLOOKUP(Data!$BR46,'Key 1'!$B$1:$D$15,2,FALSE)</f>
        <v>TI</v>
      </c>
      <c r="BU46" s="41" t="str">
        <f>VLOOKUP(Data!$BS46,'Key 1'!$B$1:$D$15,2,FALSE)</f>
        <v>TI</v>
      </c>
      <c r="BV46" s="41">
        <f>VLOOKUP(Data!$BR46,'Key 1'!$B$1:$D$15,3,FALSE)</f>
        <v>0</v>
      </c>
      <c r="BW46" s="41">
        <f>VLOOKUP(Data!$BS46,'Key 1'!$B$1:$D$15,3,FALSE)</f>
        <v>0</v>
      </c>
      <c r="BX46" s="41" t="str">
        <f>IF(Data!$BK46="DG",IF(INT(Data!$BB46)-Data!$BB46&lt;0,"Low","High"),IF(Data!$BK46="MG",IF(INT(Data!$BC46)-Data!$BC46&lt;0,"Low","High"),IF(Data!$BK46="LG",IF(INT(Data!$BD46)-Data!$BD46&lt;0,"Low","High"),"High")))</f>
        <v>High</v>
      </c>
      <c r="BY46" s="41" t="str">
        <f>IF(Data!$BL46="DG",IF(INT(Data!$BB46)-Data!$BB46&lt;0,"Low","High"),IF(Data!$BL46="MG",IF(INT(Data!$BC46)-Data!$BC46&lt;0,"Low","High"),IF(Data!$BL46="LG",IF(INT(Data!$BD46)-Data!$BD46&lt;0,"Low","High"),"High")))</f>
        <v>High</v>
      </c>
      <c r="BZ46" s="41" t="str">
        <f>IF(AND(Data!$BX46="High",Data!$BY46="High"),"High","Low")</f>
        <v>High</v>
      </c>
      <c r="CA46" s="41" t="str">
        <f>IF(AND(Data!$BM46=Data!$BT46,Data!$BN46=Data!$BU46),"Matched",IF(Data!$BM46=Data!$BT46,"Sec Missed", IF(Data!$BN46=Data!$BU46," Pri Missed", "Both Missed")))</f>
        <v>Both Missed</v>
      </c>
      <c r="CB46" s="42">
        <v>100.0</v>
      </c>
      <c r="CC46" s="43" t="s">
        <v>100</v>
      </c>
      <c r="CD46" s="42">
        <v>100.0</v>
      </c>
      <c r="CE46" s="43" t="s">
        <v>3</v>
      </c>
      <c r="CF46" s="44"/>
      <c r="CG46" s="43" t="s">
        <v>3</v>
      </c>
      <c r="CH46" s="43" t="s">
        <v>3</v>
      </c>
      <c r="CI46" s="43" t="s">
        <v>97</v>
      </c>
      <c r="CJ46" s="42">
        <v>100.0</v>
      </c>
      <c r="CK46" s="43" t="s">
        <v>3</v>
      </c>
      <c r="CL46" s="43" t="s">
        <v>98</v>
      </c>
      <c r="CM46" s="42">
        <v>100.0</v>
      </c>
      <c r="CN46" s="43" t="s">
        <v>99</v>
      </c>
      <c r="CO46" s="1"/>
      <c r="CP46" s="1"/>
      <c r="CQ46" s="1"/>
      <c r="CR46" s="1"/>
      <c r="CS46" s="1"/>
      <c r="CT46" s="1"/>
      <c r="CU46" s="1"/>
    </row>
    <row r="47" ht="48.0" customHeight="1">
      <c r="A47" s="28">
        <v>2201.0</v>
      </c>
      <c r="B47" s="29">
        <v>28.0</v>
      </c>
      <c r="C47" s="30">
        <v>12.0</v>
      </c>
      <c r="D47" s="30">
        <v>9.0</v>
      </c>
      <c r="E47" s="30">
        <v>21.0</v>
      </c>
      <c r="F47" s="30">
        <v>16.0</v>
      </c>
      <c r="G47" s="30">
        <v>12.0</v>
      </c>
      <c r="H47" s="30">
        <v>12.0</v>
      </c>
      <c r="I47" s="30">
        <v>12.0</v>
      </c>
      <c r="J47" s="30">
        <v>24.0</v>
      </c>
      <c r="K47" s="30">
        <v>12.0</v>
      </c>
      <c r="L47" s="30">
        <v>9.5</v>
      </c>
      <c r="M47" s="30">
        <v>17.0</v>
      </c>
      <c r="N47" s="30">
        <v>20.0</v>
      </c>
      <c r="O47" s="31">
        <f>LARGE(Data!$K47:$N47,1)</f>
        <v>20</v>
      </c>
      <c r="P47" s="31">
        <f>LARGE(Data!$K47:$N47,2)</f>
        <v>17</v>
      </c>
      <c r="Q47" s="31">
        <f>LARGE(Data!$K47:$N47,3)</f>
        <v>12</v>
      </c>
      <c r="R47" s="31">
        <f>LARGE(Data!$K47:$N47,4)</f>
        <v>9.5</v>
      </c>
      <c r="S47" s="32">
        <f>LARGE(Data!$C47:$F47,1)</f>
        <v>21</v>
      </c>
      <c r="T47" s="32">
        <f>LARGE(Data!$C47:$F47,2)</f>
        <v>16</v>
      </c>
      <c r="U47" s="32">
        <f>LARGE(Data!$C47:$F47,3)</f>
        <v>12</v>
      </c>
      <c r="V47" s="32">
        <f>LARGE(Data!$C47:$F47,4)</f>
        <v>9</v>
      </c>
      <c r="W47" s="33">
        <f>LARGE(Data!$G47:$J47,1)</f>
        <v>24</v>
      </c>
      <c r="X47" s="33">
        <f>LARGE(Data!$G47:$J47,2)</f>
        <v>12</v>
      </c>
      <c r="Y47" s="33">
        <f>LARGE(Data!$G47:$J47,3)</f>
        <v>12</v>
      </c>
      <c r="Z47" s="33">
        <f>LARGE(Data!$G47:$J47,4)</f>
        <v>12</v>
      </c>
      <c r="AA47" s="30">
        <f>Data!$O47-Data!$P47</f>
        <v>3</v>
      </c>
      <c r="AB47" s="30">
        <f>Data!$P47-Data!$Q47</f>
        <v>5</v>
      </c>
      <c r="AC47" s="30">
        <f>Data!$Q47-Data!$R47</f>
        <v>2.5</v>
      </c>
      <c r="AD47" s="30">
        <f>(Data!$AA47+Data!$AB47)/SUM(Data!$AA47:$AC47)</f>
        <v>0.7619047619</v>
      </c>
      <c r="AE47" s="31">
        <f>Data!$AA47^2/SQRT(Data!$AA47^2+Data!$AB47^2+Data!$AC47^2)</f>
        <v>1.418598731</v>
      </c>
      <c r="AF47" s="31">
        <f>Data!$AB47^2/SQRT(Data!$AA47^2+Data!$AB47^2+Data!$AC47^2)</f>
        <v>3.940552031</v>
      </c>
      <c r="AG47" s="31">
        <f>Data!$AC47^2/SQRT(Data!$AA47^2+Data!$AB47^2+Data!$AC47^2)</f>
        <v>0.9851380078</v>
      </c>
      <c r="AH47" s="30">
        <f>Data!$S47-Data!$T47</f>
        <v>5</v>
      </c>
      <c r="AI47" s="30">
        <f>Data!$T47-Data!$U47</f>
        <v>4</v>
      </c>
      <c r="AJ47" s="30">
        <f>Data!$U47-Data!$V47</f>
        <v>3</v>
      </c>
      <c r="AK47" s="30">
        <f>(Data!$AH47+Data!$AI47)/(Data!$AH47+Data!$AI47+Data!$AJ47)</f>
        <v>0.75</v>
      </c>
      <c r="AL47" s="32">
        <f>Data!$AH47^2/SQRT(Data!$AH47^2+Data!$AI47^2+Data!$AJ47^2)</f>
        <v>3.535533906</v>
      </c>
      <c r="AM47" s="32">
        <f>Data!$AI47^2/SQRT(Data!$AH47^2+Data!$AI47^2+Data!$AJ47^2)</f>
        <v>2.2627417</v>
      </c>
      <c r="AN47" s="32">
        <f>Data!$AJ47^2/SQRT(Data!$AH47^2+Data!$AI47^2+Data!$AJ47^2)</f>
        <v>1.272792206</v>
      </c>
      <c r="AO47" s="30">
        <f>Data!$W47-Data!$X47</f>
        <v>12</v>
      </c>
      <c r="AP47" s="30">
        <f>Data!$X47-Data!$Y47</f>
        <v>0</v>
      </c>
      <c r="AQ47" s="30">
        <f>Data!$Y47-Data!$Z47</f>
        <v>0</v>
      </c>
      <c r="AR47" s="30">
        <f>(Data!$AO47+Data!$AP47)/(Data!$AO47+Data!$AP47+Data!$AQ47)</f>
        <v>1</v>
      </c>
      <c r="AS47" s="33">
        <f>Data!$AO47^2/SQRT(Data!$AO47^2+Data!$AP47^2+Data!$AQ47^2)</f>
        <v>12</v>
      </c>
      <c r="AT47" s="33">
        <f>Data!$AP47^2/SQRT(Data!$AO47^2+Data!$AP47^2+Data!$AQ47^2)</f>
        <v>0</v>
      </c>
      <c r="AU47" s="33">
        <f>Data!$AQ47^2/SQRT(Data!$AO47^2+Data!$AP47^2+Data!$AQ47^2)</f>
        <v>0</v>
      </c>
      <c r="AV47" s="34">
        <f>_xlfn.VAR.P(Data!$K47:$N47)</f>
        <v>16.921875</v>
      </c>
      <c r="AW47" s="35">
        <f>_xlfn.VAR.P(Data!$C47:$F47)</f>
        <v>20.25</v>
      </c>
      <c r="AX47" s="36">
        <f>_xlfn.VAR.P(Data!$G47:$J47)</f>
        <v>27</v>
      </c>
      <c r="AY47" s="37"/>
      <c r="AZ47" s="38"/>
      <c r="BA47" s="39"/>
      <c r="BB47" s="30" t="str">
        <f>IF(AND(Data!$AE47&gt;Data!$AF47,Data!$AE47&gt;Data!$AG47),"1",IF(AND(Data!$AF47&gt;Data!$AE47,Data!$AF47&gt;Data!$AG47),IF(Data!$AF47&lt;2.5*Data!$AE47,"1.2",IF(OR(Data!$AE47&gt;2.5,Data!$AE47+Data!$AF47+Data!$AG47&lt;9),"2.2","2")),IF(AND(Data!$AG47&gt;3.5*Data!$AE47,Data!$AG47&gt;3.5*Data!$AF47,Data!$AE47+Data!$AF47+Data!$AG47&gt;11,Data!$AE47+Data!$AF47&lt;2,Data!$Q47&gt;=18),"3",IF((Data!$AE47&gt;3*Data!$AF47),"1.3",IF(AND(Data!$AF47&gt;3*Data!$AE47,Data!$AF47&gt;2),"2.3","3.3")))))</f>
        <v>2.2</v>
      </c>
      <c r="BC47" s="30" t="str">
        <f>IF(AND(Data!$AL47&gt;Data!$AM47,Data!$AL47&gt;Data!$AN47),"1",IF(AND(Data!$AM47&gt;Data!$AL47,Data!$AM47&gt;Data!$AN47),IF(Data!$AM47&lt;2.5*Data!$AL47,"1.2",IF(OR(Data!$AL47&gt;2.5,Data!$AL47+Data!$AM47+Data!$AN47&lt;9),"2.2","2")),IF(AND(Data!$AN47&gt;3.5*Data!$AL47,Data!$AN47&gt;3.5*Data!$AM47,Data!$AL47+Data!$AM47+Data!$AN47&gt;11,Data!$AL47+Data!$AM47&lt;2,Data!$U47&gt;=18),"3",IF((Data!$AL47&gt;3*Data!$AM47),"1.3",IF(AND(Data!$AM47&gt;3*Data!$AL47,Data!$AM47&gt;2),"2.3","3.3")))))</f>
        <v>1</v>
      </c>
      <c r="BD47" s="30" t="str">
        <f>IF(AND(Data!$AS47&gt;Data!$AT47,Data!$AS47&gt;Data!$AU47),"1",IF(AND(Data!$AT47&gt;Data!$AS47,Data!$AT47&gt;Data!$AU47),IF(Data!$AT47&lt;2.5*Data!$AS47,"1.2",IF(OR(Data!$AS47&gt;2.5,Data!$AS47+Data!$AT47+Data!$AU47&lt;9),"2.2","2")),IF(AND(Data!$AU47&gt;3.5*Data!$AS47,Data!$AU47&gt;3.5*Data!$AT47,Data!$AS47+Data!$AT47+Data!$AU47&gt;11,Data!$AS47+Data!$AT47&lt;2,Data!$Y47&gt;=18),"3",IF((Data!$AS47&gt;3*Data!$AT47),"1.3",IF(AND(Data!$AT47&gt;3*Data!$AS47,Data!$AT47&gt;2),"2.3","3.3")))))</f>
        <v>1</v>
      </c>
      <c r="BE47" s="30" t="str">
        <f t="array" ref="BE47">XLOOKUP(Data!$O47,Data!$K47:$N47,$K$1:$N$1,"?",0,1)&amp;XLOOKUP(Data!$P47,Data!$K47:$N47,$K$1:$N$1,"?",0,1)&amp;XLOOKUP(Data!$Q47,Data!$K47:$N47,$K$1:$N$1,"?",0,1)</f>
        <v>CSD</v>
      </c>
      <c r="BF47" s="30" t="str">
        <f t="array" ref="BF47">XLOOKUP(Data!$S47,Data!$C47:$F47,$C$1:$F$1,"?",0,1)&amp;XLOOKUP(Data!$T47,Data!$C47:$F47,$C$1:$F$1,"?",0,1)&amp;XLOOKUP(Data!$U47,Data!$C47:$F47,$C$1:$F$1,"?",0,1)</f>
        <v>SCD</v>
      </c>
      <c r="BG47" s="30" t="str">
        <f t="array" ref="BG47">XLOOKUP(Data!$W47,Data!$G47:$J47,$G$1:$J$1,"?",0,1)&amp;XLOOKUP(Data!$X47,Data!$G47:$J47,$G$1:$J$1,"?",0,1)&amp;XLOOKUP(Data!$Y47,Data!$G47:$J47,$G$1:$J$1,"?",0,1)</f>
        <v>CDD</v>
      </c>
      <c r="BH47" s="30" t="str">
        <f>VLOOKUP(LEFT(Data!$BE47,Data!$BB47),'Key 2'!$A$1:$C$40,2,FALSE)</f>
        <v>SC</v>
      </c>
      <c r="BI47" s="30" t="str">
        <f>VLOOKUP(LEFT(Data!$BF47,Data!$BC47),'Key 2'!$A$1:$C$40,2,FALSE)</f>
        <v>S</v>
      </c>
      <c r="BJ47" s="30" t="str">
        <f>VLOOKUP(LEFT(Data!$BG47,Data!$BD47),'Key 2'!$A$1:$C$40,2,FALSE)</f>
        <v>C</v>
      </c>
      <c r="BK47" s="30" t="str">
        <f>IF(AND(Data!$AV47&gt;=15,Data!$O47&gt;=20),"DG",IF(AND(Data!$AW47&gt;=15,Data!$S47&gt;=20),"MG",IF(AND(Data!$AV47&gt;=15,Data!$W47&gt;=20),"LG","0")))</f>
        <v>DG</v>
      </c>
      <c r="BL47" s="30" t="str">
        <f>IF(AND(Data!$BK47="DG",Data!$AW47&gt;=15,Data!$S47&gt;=20,Data!$BH47&lt;&gt;Data!$BI47),"MG","LG")</f>
        <v>MG</v>
      </c>
      <c r="BM47" s="30" t="str">
        <f>IF(Data!$BK47="DG",Data!$BH47,IF(Data!$BK47="MG",Data!$BI47,Data!$BJ47))</f>
        <v>SC</v>
      </c>
      <c r="BN47" s="30" t="str">
        <f>IF(Data!$BL47="DG",Data!$BH47,IF(Data!$BL47="MG",Data!$BI47,Data!$BJ47))</f>
        <v>S</v>
      </c>
      <c r="BO47" s="40"/>
      <c r="BP47" s="40"/>
      <c r="BQ47" s="40"/>
      <c r="BR47" s="41"/>
      <c r="BS47" s="41"/>
      <c r="BT47" s="41" t="str">
        <f>VLOOKUP(Data!$BR47,'Key 1'!$B$1:$D$15,2,FALSE)</f>
        <v>TI</v>
      </c>
      <c r="BU47" s="41" t="str">
        <f>VLOOKUP(Data!$BS47,'Key 1'!$B$1:$D$15,2,FALSE)</f>
        <v>TI</v>
      </c>
      <c r="BV47" s="41">
        <f>VLOOKUP(Data!$BR47,'Key 1'!$B$1:$D$15,3,FALSE)</f>
        <v>0</v>
      </c>
      <c r="BW47" s="41">
        <f>VLOOKUP(Data!$BS47,'Key 1'!$B$1:$D$15,3,FALSE)</f>
        <v>0</v>
      </c>
      <c r="BX47" s="41" t="str">
        <f>IF(Data!$BK47="DG",IF(INT(Data!$BB47)-Data!$BB47&lt;0,"Low","High"),IF(Data!$BK47="MG",IF(INT(Data!$BC47)-Data!$BC47&lt;0,"Low","High"),IF(Data!$BK47="LG",IF(INT(Data!$BD47)-Data!$BD47&lt;0,"Low","High"),"High")))</f>
        <v>Low</v>
      </c>
      <c r="BY47" s="41" t="str">
        <f>IF(Data!$BL47="DG",IF(INT(Data!$BB47)-Data!$BB47&lt;0,"Low","High"),IF(Data!$BL47="MG",IF(INT(Data!$BC47)-Data!$BC47&lt;0,"Low","High"),IF(Data!$BL47="LG",IF(INT(Data!$BD47)-Data!$BD47&lt;0,"Low","High"),"High")))</f>
        <v>High</v>
      </c>
      <c r="BZ47" s="41" t="str">
        <f>IF(AND(Data!$BX47="High",Data!$BY47="High"),"High","Low")</f>
        <v>Low</v>
      </c>
      <c r="CA47" s="41" t="str">
        <f>IF(AND(Data!$BM47=Data!$BT47,Data!$BN47=Data!$BU47),"Matched",IF(Data!$BM47=Data!$BT47,"Sec Missed", IF(Data!$BN47=Data!$BU47," Pri Missed", "Both Missed")))</f>
        <v>Both Missed</v>
      </c>
      <c r="CB47" s="42">
        <v>83.8</v>
      </c>
      <c r="CC47" s="42">
        <v>100.0</v>
      </c>
      <c r="CD47" s="42">
        <v>100.0</v>
      </c>
      <c r="CE47" s="43" t="s">
        <v>3</v>
      </c>
      <c r="CF47" s="43" t="s">
        <v>2</v>
      </c>
      <c r="CG47" s="43" t="s">
        <v>3</v>
      </c>
      <c r="CH47" s="43" t="s">
        <v>3</v>
      </c>
      <c r="CI47" s="43" t="s">
        <v>97</v>
      </c>
      <c r="CJ47" s="42">
        <v>83.89</v>
      </c>
      <c r="CK47" s="43" t="s">
        <v>2</v>
      </c>
      <c r="CL47" s="43" t="s">
        <v>102</v>
      </c>
      <c r="CM47" s="42">
        <v>100.0</v>
      </c>
      <c r="CN47" s="43" t="s">
        <v>99</v>
      </c>
      <c r="CO47" s="1"/>
      <c r="CP47" s="1"/>
      <c r="CQ47" s="1"/>
      <c r="CR47" s="1"/>
      <c r="CS47" s="1"/>
      <c r="CT47" s="1"/>
      <c r="CU47" s="1"/>
    </row>
    <row r="48" ht="48.0" customHeight="1">
      <c r="A48" s="28">
        <v>2202.0</v>
      </c>
      <c r="B48" s="29">
        <v>28.0</v>
      </c>
      <c r="C48" s="30">
        <v>22.5</v>
      </c>
      <c r="D48" s="30">
        <v>16.0</v>
      </c>
      <c r="E48" s="30">
        <v>3.0</v>
      </c>
      <c r="F48" s="30">
        <v>24.0</v>
      </c>
      <c r="G48" s="30">
        <v>22.0</v>
      </c>
      <c r="H48" s="30">
        <v>16.0</v>
      </c>
      <c r="I48" s="30">
        <v>4.0</v>
      </c>
      <c r="J48" s="30">
        <v>18.5</v>
      </c>
      <c r="K48" s="30">
        <v>22.0</v>
      </c>
      <c r="L48" s="30">
        <v>16.0</v>
      </c>
      <c r="M48" s="30">
        <v>3.0</v>
      </c>
      <c r="N48" s="30">
        <v>23.0</v>
      </c>
      <c r="O48" s="31">
        <f>LARGE(Data!$K48:$N48,1)</f>
        <v>23</v>
      </c>
      <c r="P48" s="31">
        <f>LARGE(Data!$K48:$N48,2)</f>
        <v>22</v>
      </c>
      <c r="Q48" s="31">
        <f>LARGE(Data!$K48:$N48,3)</f>
        <v>16</v>
      </c>
      <c r="R48" s="31">
        <f>LARGE(Data!$K48:$N48,4)</f>
        <v>3</v>
      </c>
      <c r="S48" s="32">
        <f>LARGE(Data!$C48:$F48,1)</f>
        <v>24</v>
      </c>
      <c r="T48" s="32">
        <f>LARGE(Data!$C48:$F48,2)</f>
        <v>22.5</v>
      </c>
      <c r="U48" s="32">
        <f>LARGE(Data!$C48:$F48,3)</f>
        <v>16</v>
      </c>
      <c r="V48" s="32">
        <f>LARGE(Data!$C48:$F48,4)</f>
        <v>3</v>
      </c>
      <c r="W48" s="33">
        <f>LARGE(Data!$G48:$J48,1)</f>
        <v>22</v>
      </c>
      <c r="X48" s="33">
        <f>LARGE(Data!$G48:$J48,2)</f>
        <v>18.5</v>
      </c>
      <c r="Y48" s="33">
        <f>LARGE(Data!$G48:$J48,3)</f>
        <v>16</v>
      </c>
      <c r="Z48" s="33">
        <f>LARGE(Data!$G48:$J48,4)</f>
        <v>4</v>
      </c>
      <c r="AA48" s="30">
        <f>Data!$O48-Data!$P48</f>
        <v>1</v>
      </c>
      <c r="AB48" s="30">
        <f>Data!$P48-Data!$Q48</f>
        <v>6</v>
      </c>
      <c r="AC48" s="30">
        <f>Data!$Q48-Data!$R48</f>
        <v>13</v>
      </c>
      <c r="AD48" s="30">
        <f>(Data!$AA48+Data!$AB48)/SUM(Data!$AA48:$AC48)</f>
        <v>0.35</v>
      </c>
      <c r="AE48" s="31">
        <f>Data!$AA48^2/SQRT(Data!$AA48^2+Data!$AB48^2+Data!$AC48^2)</f>
        <v>0.06967330143</v>
      </c>
      <c r="AF48" s="31">
        <f>Data!$AB48^2/SQRT(Data!$AA48^2+Data!$AB48^2+Data!$AC48^2)</f>
        <v>2.508238851</v>
      </c>
      <c r="AG48" s="31">
        <f>Data!$AC48^2/SQRT(Data!$AA48^2+Data!$AB48^2+Data!$AC48^2)</f>
        <v>11.77478794</v>
      </c>
      <c r="AH48" s="30">
        <f>Data!$S48-Data!$T48</f>
        <v>1.5</v>
      </c>
      <c r="AI48" s="30">
        <f>Data!$T48-Data!$U48</f>
        <v>6.5</v>
      </c>
      <c r="AJ48" s="30">
        <f>Data!$U48-Data!$V48</f>
        <v>13</v>
      </c>
      <c r="AK48" s="30">
        <f>(Data!$AH48+Data!$AI48)/(Data!$AH48+Data!$AI48+Data!$AJ48)</f>
        <v>0.380952381</v>
      </c>
      <c r="AL48" s="32">
        <f>Data!$AH48^2/SQRT(Data!$AH48^2+Data!$AI48^2+Data!$AJ48^2)</f>
        <v>0.1539868299</v>
      </c>
      <c r="AM48" s="32">
        <f>Data!$AI48^2/SQRT(Data!$AH48^2+Data!$AI48^2+Data!$AJ48^2)</f>
        <v>2.891530473</v>
      </c>
      <c r="AN48" s="32">
        <f>Data!$AJ48^2/SQRT(Data!$AH48^2+Data!$AI48^2+Data!$AJ48^2)</f>
        <v>11.56612189</v>
      </c>
      <c r="AO48" s="30">
        <f>Data!$W48-Data!$X48</f>
        <v>3.5</v>
      </c>
      <c r="AP48" s="30">
        <f>Data!$X48-Data!$Y48</f>
        <v>2.5</v>
      </c>
      <c r="AQ48" s="30">
        <f>Data!$Y48-Data!$Z48</f>
        <v>12</v>
      </c>
      <c r="AR48" s="30">
        <f>(Data!$AO48+Data!$AP48)/(Data!$AO48+Data!$AP48+Data!$AQ48)</f>
        <v>0.3333333333</v>
      </c>
      <c r="AS48" s="33">
        <f>Data!$AO48^2/SQRT(Data!$AO48^2+Data!$AP48^2+Data!$AQ48^2)</f>
        <v>0.9609690622</v>
      </c>
      <c r="AT48" s="33">
        <f>Data!$AP48^2/SQRT(Data!$AO48^2+Data!$AP48^2+Data!$AQ48^2)</f>
        <v>0.4902903378</v>
      </c>
      <c r="AU48" s="33">
        <f>Data!$AQ48^2/SQRT(Data!$AO48^2+Data!$AP48^2+Data!$AQ48^2)</f>
        <v>11.29628938</v>
      </c>
      <c r="AV48" s="34">
        <f>_xlfn.VAR.P(Data!$K48:$N48)</f>
        <v>63.5</v>
      </c>
      <c r="AW48" s="35">
        <f>_xlfn.VAR.P(Data!$C48:$F48)</f>
        <v>68.671875</v>
      </c>
      <c r="AX48" s="36">
        <f>_xlfn.VAR.P(Data!$G48:$J48)</f>
        <v>45.796875</v>
      </c>
      <c r="AY48" s="37"/>
      <c r="AZ48" s="38"/>
      <c r="BA48" s="39"/>
      <c r="BB48" s="30" t="str">
        <f>IF(AND(Data!$AE48&gt;Data!$AF48,Data!$AE48&gt;Data!$AG48),"1",IF(AND(Data!$AF48&gt;Data!$AE48,Data!$AF48&gt;Data!$AG48),IF(Data!$AF48&lt;2.5*Data!$AE48,"1.2",IF(OR(Data!$AE48&gt;2.5,Data!$AE48+Data!$AF48+Data!$AG48&lt;9),"2.2","2")),IF(AND(Data!$AG48&gt;3.5*Data!$AE48,Data!$AG48&gt;3.5*Data!$AF48,Data!$AE48+Data!$AF48+Data!$AG48&gt;11,Data!$AE48+Data!$AF48&lt;2,Data!$Q48&gt;=18),"3",IF((Data!$AE48&gt;3*Data!$AF48),"1.3",IF(AND(Data!$AF48&gt;3*Data!$AE48,Data!$AF48&gt;2),"2.3","3.3")))))</f>
        <v>2.3</v>
      </c>
      <c r="BC48" s="30" t="str">
        <f>IF(AND(Data!$AL48&gt;Data!$AM48,Data!$AL48&gt;Data!$AN48),"1",IF(AND(Data!$AM48&gt;Data!$AL48,Data!$AM48&gt;Data!$AN48),IF(Data!$AM48&lt;2.5*Data!$AL48,"1.2",IF(OR(Data!$AL48&gt;2.5,Data!$AL48+Data!$AM48+Data!$AN48&lt;9),"2.2","2")),IF(AND(Data!$AN48&gt;3.5*Data!$AL48,Data!$AN48&gt;3.5*Data!$AM48,Data!$AL48+Data!$AM48+Data!$AN48&gt;11,Data!$AL48+Data!$AM48&lt;2,Data!$U48&gt;=18),"3",IF((Data!$AL48&gt;3*Data!$AM48),"1.3",IF(AND(Data!$AM48&gt;3*Data!$AL48,Data!$AM48&gt;2),"2.3","3.3")))))</f>
        <v>2.3</v>
      </c>
      <c r="BD48" s="30" t="str">
        <f>IF(AND(Data!$AS48&gt;Data!$AT48,Data!$AS48&gt;Data!$AU48),"1",IF(AND(Data!$AT48&gt;Data!$AS48,Data!$AT48&gt;Data!$AU48),IF(Data!$AT48&lt;2.5*Data!$AS48,"1.2",IF(OR(Data!$AS48&gt;2.5,Data!$AS48+Data!$AT48+Data!$AU48&lt;9),"2.2","2")),IF(AND(Data!$AU48&gt;3.5*Data!$AS48,Data!$AU48&gt;3.5*Data!$AT48,Data!$AS48+Data!$AT48+Data!$AU48&gt;11,Data!$AS48+Data!$AT48&lt;2,Data!$Y48&gt;=18),"3",IF((Data!$AS48&gt;3*Data!$AT48),"1.3",IF(AND(Data!$AT48&gt;3*Data!$AS48,Data!$AT48&gt;2),"2.3","3.3")))))</f>
        <v>3.3</v>
      </c>
      <c r="BE48" s="30" t="str">
        <f t="array" ref="BE48">XLOOKUP(Data!$O48,Data!$K48:$N48,$K$1:$N$1,"?",0,1)&amp;XLOOKUP(Data!$P48,Data!$K48:$N48,$K$1:$N$1,"?",0,1)&amp;XLOOKUP(Data!$Q48,Data!$K48:$N48,$K$1:$N$1,"?",0,1)</f>
        <v>CDI</v>
      </c>
      <c r="BF48" s="30" t="str">
        <f t="array" ref="BF48">XLOOKUP(Data!$S48,Data!$C48:$F48,$C$1:$F$1,"?",0,1)&amp;XLOOKUP(Data!$T48,Data!$C48:$F48,$C$1:$F$1,"?",0,1)&amp;XLOOKUP(Data!$U48,Data!$C48:$F48,$C$1:$F$1,"?",0,1)</f>
        <v>CDI</v>
      </c>
      <c r="BG48" s="30" t="str">
        <f t="array" ref="BG48">XLOOKUP(Data!$W48,Data!$G48:$J48,$G$1:$J$1,"?",0,1)&amp;XLOOKUP(Data!$X48,Data!$G48:$J48,$G$1:$J$1,"?",0,1)&amp;XLOOKUP(Data!$Y48,Data!$G48:$J48,$G$1:$J$1,"?",0,1)</f>
        <v>DCI</v>
      </c>
      <c r="BH48" s="30" t="str">
        <f>VLOOKUP(LEFT(Data!$BE48,Data!$BB48),'Key 2'!$A$1:$C$40,2,FALSE)</f>
        <v>DC</v>
      </c>
      <c r="BI48" s="30" t="str">
        <f>VLOOKUP(LEFT(Data!$BF48,Data!$BC48),'Key 2'!$A$1:$C$40,2,FALSE)</f>
        <v>DC</v>
      </c>
      <c r="BJ48" s="30" t="str">
        <f>VLOOKUP(LEFT(Data!$BG48,Data!$BD48),'Key 2'!$A$1:$C$40,2,FALSE)</f>
        <v>DIC</v>
      </c>
      <c r="BK48" s="30" t="str">
        <f>IF(AND(Data!$AV48&gt;=15,Data!$O48&gt;=20),"DG",IF(AND(Data!$AW48&gt;=15,Data!$S48&gt;=20),"MG",IF(AND(Data!$AV48&gt;=15,Data!$W48&gt;=20),"LG","0")))</f>
        <v>DG</v>
      </c>
      <c r="BL48" s="30" t="str">
        <f>IF(AND(Data!$BK48="DG",Data!$AW48&gt;=15,Data!$S48&gt;=20,Data!$BH48&lt;&gt;Data!$BI48),"MG","LG")</f>
        <v>LG</v>
      </c>
      <c r="BM48" s="30" t="str">
        <f>IF(Data!$BK48="DG",Data!$BH48,IF(Data!$BK48="MG",Data!$BI48,Data!$BJ48))</f>
        <v>DC</v>
      </c>
      <c r="BN48" s="30" t="str">
        <f>IF(Data!$BL48="DG",Data!$BH48,IF(Data!$BL48="MG",Data!$BI48,Data!$BJ48))</f>
        <v>DIC</v>
      </c>
      <c r="BO48" s="40"/>
      <c r="BP48" s="40"/>
      <c r="BQ48" s="40"/>
      <c r="BR48" s="41"/>
      <c r="BS48" s="41"/>
      <c r="BT48" s="41" t="str">
        <f>VLOOKUP(Data!$BR48,'Key 1'!$B$1:$D$15,2,FALSE)</f>
        <v>TI</v>
      </c>
      <c r="BU48" s="41" t="str">
        <f>VLOOKUP(Data!$BS48,'Key 1'!$B$1:$D$15,2,FALSE)</f>
        <v>TI</v>
      </c>
      <c r="BV48" s="41">
        <f>VLOOKUP(Data!$BR48,'Key 1'!$B$1:$D$15,3,FALSE)</f>
        <v>0</v>
      </c>
      <c r="BW48" s="41">
        <f>VLOOKUP(Data!$BS48,'Key 1'!$B$1:$D$15,3,FALSE)</f>
        <v>0</v>
      </c>
      <c r="BX48" s="41" t="str">
        <f>IF(Data!$BK48="DG",IF(INT(Data!$BB48)-Data!$BB48&lt;0,"Low","High"),IF(Data!$BK48="MG",IF(INT(Data!$BC48)-Data!$BC48&lt;0,"Low","High"),IF(Data!$BK48="LG",IF(INT(Data!$BD48)-Data!$BD48&lt;0,"Low","High"),"High")))</f>
        <v>Low</v>
      </c>
      <c r="BY48" s="41" t="str">
        <f>IF(Data!$BL48="DG",IF(INT(Data!$BB48)-Data!$BB48&lt;0,"Low","High"),IF(Data!$BL48="MG",IF(INT(Data!$BC48)-Data!$BC48&lt;0,"Low","High"),IF(Data!$BL48="LG",IF(INT(Data!$BD48)-Data!$BD48&lt;0,"Low","High"),"High")))</f>
        <v>Low</v>
      </c>
      <c r="BZ48" s="41" t="str">
        <f>IF(AND(Data!$BX48="High",Data!$BY48="High"),"High","Low")</f>
        <v>Low</v>
      </c>
      <c r="CA48" s="41" t="str">
        <f>IF(AND(Data!$BM48=Data!$BT48,Data!$BN48=Data!$BU48),"Matched",IF(Data!$BM48=Data!$BT48,"Sec Missed", IF(Data!$BN48=Data!$BU48," Pri Missed", "Both Missed")))</f>
        <v>Both Missed</v>
      </c>
      <c r="CB48" s="42">
        <v>100.0</v>
      </c>
      <c r="CC48" s="42">
        <v>100.0</v>
      </c>
      <c r="CD48" s="42">
        <v>100.0</v>
      </c>
      <c r="CE48" s="43" t="s">
        <v>17</v>
      </c>
      <c r="CF48" s="43" t="s">
        <v>17</v>
      </c>
      <c r="CG48" s="43" t="s">
        <v>101</v>
      </c>
      <c r="CH48" s="43" t="s">
        <v>17</v>
      </c>
      <c r="CI48" s="43" t="s">
        <v>97</v>
      </c>
      <c r="CJ48" s="42">
        <v>100.0</v>
      </c>
      <c r="CK48" s="43" t="s">
        <v>101</v>
      </c>
      <c r="CL48" s="43" t="s">
        <v>98</v>
      </c>
      <c r="CM48" s="42">
        <v>100.0</v>
      </c>
      <c r="CN48" s="43" t="s">
        <v>99</v>
      </c>
      <c r="CO48" s="1"/>
      <c r="CP48" s="1"/>
      <c r="CQ48" s="1"/>
      <c r="CR48" s="1"/>
      <c r="CS48" s="1"/>
      <c r="CT48" s="1"/>
      <c r="CU48" s="1"/>
    </row>
    <row r="49" ht="48.0" customHeight="1">
      <c r="A49" s="28">
        <v>2203.0</v>
      </c>
      <c r="B49" s="29">
        <v>28.0</v>
      </c>
      <c r="C49" s="30">
        <v>14.0</v>
      </c>
      <c r="D49" s="30">
        <v>4.0</v>
      </c>
      <c r="E49" s="30">
        <v>10.0</v>
      </c>
      <c r="F49" s="30">
        <v>27.083333333333346</v>
      </c>
      <c r="G49" s="30">
        <v>22.0</v>
      </c>
      <c r="H49" s="30">
        <v>10.0</v>
      </c>
      <c r="I49" s="30">
        <v>5.0</v>
      </c>
      <c r="J49" s="30">
        <v>24.0</v>
      </c>
      <c r="K49" s="30">
        <v>18.0</v>
      </c>
      <c r="L49" s="30">
        <v>6.0</v>
      </c>
      <c r="M49" s="30">
        <v>6.0</v>
      </c>
      <c r="N49" s="30">
        <v>25.49999999999999</v>
      </c>
      <c r="O49" s="31">
        <f>LARGE(Data!$K49:$N49,1)</f>
        <v>25.5</v>
      </c>
      <c r="P49" s="31">
        <f>LARGE(Data!$K49:$N49,2)</f>
        <v>18</v>
      </c>
      <c r="Q49" s="31">
        <f>LARGE(Data!$K49:$N49,3)</f>
        <v>6</v>
      </c>
      <c r="R49" s="31">
        <f>LARGE(Data!$K49:$N49,4)</f>
        <v>6</v>
      </c>
      <c r="S49" s="32">
        <f>LARGE(Data!$C49:$F49,1)</f>
        <v>27.08333333</v>
      </c>
      <c r="T49" s="32">
        <f>LARGE(Data!$C49:$F49,2)</f>
        <v>14</v>
      </c>
      <c r="U49" s="32">
        <f>LARGE(Data!$C49:$F49,3)</f>
        <v>10</v>
      </c>
      <c r="V49" s="32">
        <f>LARGE(Data!$C49:$F49,4)</f>
        <v>4</v>
      </c>
      <c r="W49" s="33">
        <f>LARGE(Data!$G49:$J49,1)</f>
        <v>24</v>
      </c>
      <c r="X49" s="33">
        <f>LARGE(Data!$G49:$J49,2)</f>
        <v>22</v>
      </c>
      <c r="Y49" s="33">
        <f>LARGE(Data!$G49:$J49,3)</f>
        <v>10</v>
      </c>
      <c r="Z49" s="33">
        <f>LARGE(Data!$G49:$J49,4)</f>
        <v>5</v>
      </c>
      <c r="AA49" s="30">
        <f>Data!$O49-Data!$P49</f>
        <v>7.5</v>
      </c>
      <c r="AB49" s="30">
        <f>Data!$P49-Data!$Q49</f>
        <v>12</v>
      </c>
      <c r="AC49" s="30">
        <f>Data!$Q49-Data!$R49</f>
        <v>0</v>
      </c>
      <c r="AD49" s="30">
        <f>(Data!$AA49+Data!$AB49)/SUM(Data!$AA49:$AC49)</f>
        <v>1</v>
      </c>
      <c r="AE49" s="31">
        <f>Data!$AA49^2/SQRT(Data!$AA49^2+Data!$AB49^2+Data!$AC49^2)</f>
        <v>3.97499205</v>
      </c>
      <c r="AF49" s="31">
        <f>Data!$AB49^2/SQRT(Data!$AA49^2+Data!$AB49^2+Data!$AC49^2)</f>
        <v>10.17597965</v>
      </c>
      <c r="AG49" s="31">
        <f>Data!$AC49^2/SQRT(Data!$AA49^2+Data!$AB49^2+Data!$AC49^2)</f>
        <v>0</v>
      </c>
      <c r="AH49" s="30">
        <f>Data!$S49-Data!$T49</f>
        <v>13.08333333</v>
      </c>
      <c r="AI49" s="30">
        <f>Data!$T49-Data!$U49</f>
        <v>4</v>
      </c>
      <c r="AJ49" s="30">
        <f>Data!$U49-Data!$V49</f>
        <v>6</v>
      </c>
      <c r="AK49" s="30">
        <f>(Data!$AH49+Data!$AI49)/(Data!$AH49+Data!$AI49+Data!$AJ49)</f>
        <v>0.7400722022</v>
      </c>
      <c r="AL49" s="32">
        <f>Data!$AH49^2/SQRT(Data!$AH49^2+Data!$AI49^2+Data!$AJ49^2)</f>
        <v>11.45817346</v>
      </c>
      <c r="AM49" s="32">
        <f>Data!$AI49^2/SQRT(Data!$AH49^2+Data!$AI49^2+Data!$AJ49^2)</f>
        <v>1.07102242</v>
      </c>
      <c r="AN49" s="32">
        <f>Data!$AJ49^2/SQRT(Data!$AH49^2+Data!$AI49^2+Data!$AJ49^2)</f>
        <v>2.409800446</v>
      </c>
      <c r="AO49" s="30">
        <f>Data!$W49-Data!$X49</f>
        <v>2</v>
      </c>
      <c r="AP49" s="30">
        <f>Data!$X49-Data!$Y49</f>
        <v>12</v>
      </c>
      <c r="AQ49" s="30">
        <f>Data!$Y49-Data!$Z49</f>
        <v>5</v>
      </c>
      <c r="AR49" s="30">
        <f>(Data!$AO49+Data!$AP49)/(Data!$AO49+Data!$AP49+Data!$AQ49)</f>
        <v>0.7368421053</v>
      </c>
      <c r="AS49" s="33">
        <f>Data!$AO49^2/SQRT(Data!$AO49^2+Data!$AP49^2+Data!$AQ49^2)</f>
        <v>0.3041143685</v>
      </c>
      <c r="AT49" s="33">
        <f>Data!$AP49^2/SQRT(Data!$AO49^2+Data!$AP49^2+Data!$AQ49^2)</f>
        <v>10.94811727</v>
      </c>
      <c r="AU49" s="33">
        <f>Data!$AQ49^2/SQRT(Data!$AO49^2+Data!$AP49^2+Data!$AQ49^2)</f>
        <v>1.900714803</v>
      </c>
      <c r="AV49" s="34">
        <f>_xlfn.VAR.P(Data!$K49:$N49)</f>
        <v>69.046875</v>
      </c>
      <c r="AW49" s="35">
        <f>_xlfn.VAR.P(Data!$C49:$F49)</f>
        <v>71.74088542</v>
      </c>
      <c r="AX49" s="36">
        <f>_xlfn.VAR.P(Data!$G49:$J49)</f>
        <v>63.6875</v>
      </c>
      <c r="AY49" s="37"/>
      <c r="AZ49" s="38"/>
      <c r="BA49" s="39"/>
      <c r="BB49" s="30" t="str">
        <f>IF(AND(Data!$AE49&gt;Data!$AF49,Data!$AE49&gt;Data!$AG49),"1",IF(AND(Data!$AF49&gt;Data!$AE49,Data!$AF49&gt;Data!$AG49),IF(Data!$AF49&lt;2.5*Data!$AE49,"1.2",IF(OR(Data!$AE49&gt;2.5,Data!$AE49+Data!$AF49+Data!$AG49&lt;9),"2.2","2")),IF(AND(Data!$AG49&gt;3.5*Data!$AE49,Data!$AG49&gt;3.5*Data!$AF49,Data!$AE49+Data!$AF49+Data!$AG49&gt;11,Data!$AE49+Data!$AF49&lt;2,Data!$Q49&gt;=18),"3",IF((Data!$AE49&gt;3*Data!$AF49),"1.3",IF(AND(Data!$AF49&gt;3*Data!$AE49,Data!$AF49&gt;2),"2.3","3.3")))))</f>
        <v>2.2</v>
      </c>
      <c r="BC49" s="30" t="str">
        <f>IF(AND(Data!$AL49&gt;Data!$AM49,Data!$AL49&gt;Data!$AN49),"1",IF(AND(Data!$AM49&gt;Data!$AL49,Data!$AM49&gt;Data!$AN49),IF(Data!$AM49&lt;2.5*Data!$AL49,"1.2",IF(OR(Data!$AL49&gt;2.5,Data!$AL49+Data!$AM49+Data!$AN49&lt;9),"2.2","2")),IF(AND(Data!$AN49&gt;3.5*Data!$AL49,Data!$AN49&gt;3.5*Data!$AM49,Data!$AL49+Data!$AM49+Data!$AN49&gt;11,Data!$AL49+Data!$AM49&lt;2,Data!$U49&gt;=18),"3",IF((Data!$AL49&gt;3*Data!$AM49),"1.3",IF(AND(Data!$AM49&gt;3*Data!$AL49,Data!$AM49&gt;2),"2.3","3.3")))))</f>
        <v>1</v>
      </c>
      <c r="BD49" s="30" t="str">
        <f>IF(AND(Data!$AS49&gt;Data!$AT49,Data!$AS49&gt;Data!$AU49),"1",IF(AND(Data!$AT49&gt;Data!$AS49,Data!$AT49&gt;Data!$AU49),IF(Data!$AT49&lt;2.5*Data!$AS49,"1.2",IF(OR(Data!$AS49&gt;2.5,Data!$AS49+Data!$AT49+Data!$AU49&lt;9),"2.2","2")),IF(AND(Data!$AU49&gt;3.5*Data!$AS49,Data!$AU49&gt;3.5*Data!$AT49,Data!$AS49+Data!$AT49+Data!$AU49&gt;11,Data!$AS49+Data!$AT49&lt;2,Data!$Y49&gt;=18),"3",IF((Data!$AS49&gt;3*Data!$AT49),"1.3",IF(AND(Data!$AT49&gt;3*Data!$AS49,Data!$AT49&gt;2),"2.3","3.3")))))</f>
        <v>2</v>
      </c>
      <c r="BE49" s="30" t="str">
        <f t="array" ref="BE49">XLOOKUP(Data!$O49,Data!$K49:$N49,$K$1:$N$1,"?",0,1)&amp;XLOOKUP(Data!$P49,Data!$K49:$N49,$K$1:$N$1,"?",0,1)&amp;XLOOKUP(Data!$Q49,Data!$K49:$N49,$K$1:$N$1,"?",0,1)</f>
        <v>CDI</v>
      </c>
      <c r="BF49" s="30" t="str">
        <f t="array" ref="BF49">XLOOKUP(Data!$S49,Data!$C49:$F49,$C$1:$F$1,"?",0,1)&amp;XLOOKUP(Data!$T49,Data!$C49:$F49,$C$1:$F$1,"?",0,1)&amp;XLOOKUP(Data!$U49,Data!$C49:$F49,$C$1:$F$1,"?",0,1)</f>
        <v>CDS</v>
      </c>
      <c r="BG49" s="30" t="str">
        <f t="array" ref="BG49">XLOOKUP(Data!$W49,Data!$G49:$J49,$G$1:$J$1,"?",0,1)&amp;XLOOKUP(Data!$X49,Data!$G49:$J49,$G$1:$J$1,"?",0,1)&amp;XLOOKUP(Data!$Y49,Data!$G49:$J49,$G$1:$J$1,"?",0,1)</f>
        <v>CDI</v>
      </c>
      <c r="BH49" s="30" t="str">
        <f>VLOOKUP(LEFT(Data!$BE49,Data!$BB49),'Key 2'!$A$1:$C$40,2,FALSE)</f>
        <v>DC</v>
      </c>
      <c r="BI49" s="30" t="str">
        <f>VLOOKUP(LEFT(Data!$BF49,Data!$BC49),'Key 2'!$A$1:$C$40,2,FALSE)</f>
        <v>C</v>
      </c>
      <c r="BJ49" s="30" t="str">
        <f>VLOOKUP(LEFT(Data!$BG49,Data!$BD49),'Key 2'!$A$1:$C$40,2,FALSE)</f>
        <v>DC</v>
      </c>
      <c r="BK49" s="30" t="str">
        <f>IF(AND(Data!$AV49&gt;=15,Data!$O49&gt;=20),"DG",IF(AND(Data!$AW49&gt;=15,Data!$S49&gt;=20),"MG",IF(AND(Data!$AV49&gt;=15,Data!$W49&gt;=20),"LG","0")))</f>
        <v>DG</v>
      </c>
      <c r="BL49" s="30" t="str">
        <f>IF(AND(Data!$BK49="DG",Data!$AW49&gt;=15,Data!$S49&gt;=20,Data!$BH49&lt;&gt;Data!$BI49),"MG","LG")</f>
        <v>MG</v>
      </c>
      <c r="BM49" s="30" t="str">
        <f>IF(Data!$BK49="DG",Data!$BH49,IF(Data!$BK49="MG",Data!$BI49,Data!$BJ49))</f>
        <v>DC</v>
      </c>
      <c r="BN49" s="30" t="str">
        <f>IF(Data!$BL49="DG",Data!$BH49,IF(Data!$BL49="MG",Data!$BI49,Data!$BJ49))</f>
        <v>C</v>
      </c>
      <c r="BO49" s="40"/>
      <c r="BP49" s="40"/>
      <c r="BQ49" s="40"/>
      <c r="BR49" s="41"/>
      <c r="BS49" s="41"/>
      <c r="BT49" s="41" t="str">
        <f>VLOOKUP(Data!$BR49,'Key 1'!$B$1:$D$15,2,FALSE)</f>
        <v>TI</v>
      </c>
      <c r="BU49" s="41" t="str">
        <f>VLOOKUP(Data!$BS49,'Key 1'!$B$1:$D$15,2,FALSE)</f>
        <v>TI</v>
      </c>
      <c r="BV49" s="41">
        <f>VLOOKUP(Data!$BR49,'Key 1'!$B$1:$D$15,3,FALSE)</f>
        <v>0</v>
      </c>
      <c r="BW49" s="41">
        <f>VLOOKUP(Data!$BS49,'Key 1'!$B$1:$D$15,3,FALSE)</f>
        <v>0</v>
      </c>
      <c r="BX49" s="41" t="str">
        <f>IF(Data!$BK49="DG",IF(INT(Data!$BB49)-Data!$BB49&lt;0,"Low","High"),IF(Data!$BK49="MG",IF(INT(Data!$BC49)-Data!$BC49&lt;0,"Low","High"),IF(Data!$BK49="LG",IF(INT(Data!$BD49)-Data!$BD49&lt;0,"Low","High"),"High")))</f>
        <v>Low</v>
      </c>
      <c r="BY49" s="41" t="str">
        <f>IF(Data!$BL49="DG",IF(INT(Data!$BB49)-Data!$BB49&lt;0,"Low","High"),IF(Data!$BL49="MG",IF(INT(Data!$BC49)-Data!$BC49&lt;0,"Low","High"),IF(Data!$BL49="LG",IF(INT(Data!$BD49)-Data!$BD49&lt;0,"Low","High"),"High")))</f>
        <v>High</v>
      </c>
      <c r="BZ49" s="41" t="str">
        <f>IF(AND(Data!$BX49="High",Data!$BY49="High"),"High","Low")</f>
        <v>Low</v>
      </c>
      <c r="CA49" s="41" t="str">
        <f>IF(AND(Data!$BM49=Data!$BT49,Data!$BN49=Data!$BU49),"Matched",IF(Data!$BM49=Data!$BT49,"Sec Missed", IF(Data!$BN49=Data!$BU49," Pri Missed", "Both Missed")))</f>
        <v>Both Missed</v>
      </c>
      <c r="CB49" s="42">
        <v>100.0</v>
      </c>
      <c r="CC49" s="42">
        <v>100.0</v>
      </c>
      <c r="CD49" s="42">
        <v>100.0</v>
      </c>
      <c r="CE49" s="43" t="s">
        <v>17</v>
      </c>
      <c r="CF49" s="43" t="s">
        <v>3</v>
      </c>
      <c r="CG49" s="43" t="s">
        <v>17</v>
      </c>
      <c r="CH49" s="43" t="s">
        <v>17</v>
      </c>
      <c r="CI49" s="43" t="s">
        <v>97</v>
      </c>
      <c r="CJ49" s="42">
        <v>100.0</v>
      </c>
      <c r="CK49" s="43" t="s">
        <v>3</v>
      </c>
      <c r="CL49" s="43" t="s">
        <v>102</v>
      </c>
      <c r="CM49" s="42">
        <v>100.0</v>
      </c>
      <c r="CN49" s="43" t="s">
        <v>99</v>
      </c>
      <c r="CO49" s="1"/>
      <c r="CP49" s="1"/>
      <c r="CQ49" s="1"/>
      <c r="CR49" s="1"/>
      <c r="CS49" s="1"/>
      <c r="CT49" s="1"/>
      <c r="CU49" s="1"/>
    </row>
    <row r="50" ht="48.0" customHeight="1">
      <c r="A50" s="28">
        <v>2204.0</v>
      </c>
      <c r="B50" s="29">
        <v>28.0</v>
      </c>
      <c r="C50" s="30">
        <v>19.0</v>
      </c>
      <c r="D50" s="30">
        <v>14.0</v>
      </c>
      <c r="E50" s="30">
        <v>11.0</v>
      </c>
      <c r="F50" s="30">
        <v>21.0</v>
      </c>
      <c r="G50" s="30">
        <v>22.0</v>
      </c>
      <c r="H50" s="30">
        <v>10.0</v>
      </c>
      <c r="I50" s="30">
        <v>7.0</v>
      </c>
      <c r="J50" s="30">
        <v>18.5</v>
      </c>
      <c r="K50" s="30">
        <v>20.0</v>
      </c>
      <c r="L50" s="30">
        <v>11.0</v>
      </c>
      <c r="M50" s="30">
        <v>8.0</v>
      </c>
      <c r="N50" s="30">
        <v>20.0</v>
      </c>
      <c r="O50" s="31">
        <f>LARGE(Data!$K50:$N50,1)</f>
        <v>20</v>
      </c>
      <c r="P50" s="31">
        <f>LARGE(Data!$K50:$N50,2)</f>
        <v>20</v>
      </c>
      <c r="Q50" s="31">
        <f>LARGE(Data!$K50:$N50,3)</f>
        <v>11</v>
      </c>
      <c r="R50" s="31">
        <f>LARGE(Data!$K50:$N50,4)</f>
        <v>8</v>
      </c>
      <c r="S50" s="32">
        <f>LARGE(Data!$C50:$F50,1)</f>
        <v>21</v>
      </c>
      <c r="T50" s="32">
        <f>LARGE(Data!$C50:$F50,2)</f>
        <v>19</v>
      </c>
      <c r="U50" s="32">
        <f>LARGE(Data!$C50:$F50,3)</f>
        <v>14</v>
      </c>
      <c r="V50" s="32">
        <f>LARGE(Data!$C50:$F50,4)</f>
        <v>11</v>
      </c>
      <c r="W50" s="33">
        <f>LARGE(Data!$G50:$J50,1)</f>
        <v>22</v>
      </c>
      <c r="X50" s="33">
        <f>LARGE(Data!$G50:$J50,2)</f>
        <v>18.5</v>
      </c>
      <c r="Y50" s="33">
        <f>LARGE(Data!$G50:$J50,3)</f>
        <v>10</v>
      </c>
      <c r="Z50" s="33">
        <f>LARGE(Data!$G50:$J50,4)</f>
        <v>7</v>
      </c>
      <c r="AA50" s="30">
        <f>Data!$O50-Data!$P50</f>
        <v>0</v>
      </c>
      <c r="AB50" s="30">
        <f>Data!$P50-Data!$Q50</f>
        <v>9</v>
      </c>
      <c r="AC50" s="30">
        <f>Data!$Q50-Data!$R50</f>
        <v>3</v>
      </c>
      <c r="AD50" s="30">
        <f>(Data!$AA50+Data!$AB50)/SUM(Data!$AA50:$AC50)</f>
        <v>0.75</v>
      </c>
      <c r="AE50" s="31">
        <f>Data!$AA50^2/SQRT(Data!$AA50^2+Data!$AB50^2+Data!$AC50^2)</f>
        <v>0</v>
      </c>
      <c r="AF50" s="31">
        <f>Data!$AB50^2/SQRT(Data!$AA50^2+Data!$AB50^2+Data!$AC50^2)</f>
        <v>8.538149682</v>
      </c>
      <c r="AG50" s="31">
        <f>Data!$AC50^2/SQRT(Data!$AA50^2+Data!$AB50^2+Data!$AC50^2)</f>
        <v>0.9486832981</v>
      </c>
      <c r="AH50" s="30">
        <f>Data!$S50-Data!$T50</f>
        <v>2</v>
      </c>
      <c r="AI50" s="30">
        <f>Data!$T50-Data!$U50</f>
        <v>5</v>
      </c>
      <c r="AJ50" s="30">
        <f>Data!$U50-Data!$V50</f>
        <v>3</v>
      </c>
      <c r="AK50" s="30">
        <f>(Data!$AH50+Data!$AI50)/(Data!$AH50+Data!$AI50+Data!$AJ50)</f>
        <v>0.7</v>
      </c>
      <c r="AL50" s="32">
        <f>Data!$AH50^2/SQRT(Data!$AH50^2+Data!$AI50^2+Data!$AJ50^2)</f>
        <v>0.6488856845</v>
      </c>
      <c r="AM50" s="32">
        <f>Data!$AI50^2/SQRT(Data!$AH50^2+Data!$AI50^2+Data!$AJ50^2)</f>
        <v>4.055535528</v>
      </c>
      <c r="AN50" s="32">
        <f>Data!$AJ50^2/SQRT(Data!$AH50^2+Data!$AI50^2+Data!$AJ50^2)</f>
        <v>1.45999279</v>
      </c>
      <c r="AO50" s="30">
        <f>Data!$W50-Data!$X50</f>
        <v>3.5</v>
      </c>
      <c r="AP50" s="30">
        <f>Data!$X50-Data!$Y50</f>
        <v>8.5</v>
      </c>
      <c r="AQ50" s="30">
        <f>Data!$Y50-Data!$Z50</f>
        <v>3</v>
      </c>
      <c r="AR50" s="30">
        <f>(Data!$AO50+Data!$AP50)/(Data!$AO50+Data!$AP50+Data!$AQ50)</f>
        <v>0.8</v>
      </c>
      <c r="AS50" s="33">
        <f>Data!$AO50^2/SQRT(Data!$AO50^2+Data!$AP50^2+Data!$AQ50^2)</f>
        <v>1.26686484</v>
      </c>
      <c r="AT50" s="33">
        <f>Data!$AP50^2/SQRT(Data!$AO50^2+Data!$AP50^2+Data!$AQ50^2)</f>
        <v>7.47191712</v>
      </c>
      <c r="AU50" s="33">
        <f>Data!$AQ50^2/SQRT(Data!$AO50^2+Data!$AP50^2+Data!$AQ50^2)</f>
        <v>0.930757842</v>
      </c>
      <c r="AV50" s="34">
        <f>_xlfn.VAR.P(Data!$K50:$N50)</f>
        <v>28.6875</v>
      </c>
      <c r="AW50" s="35">
        <f>_xlfn.VAR.P(Data!$C50:$F50)</f>
        <v>15.6875</v>
      </c>
      <c r="AX50" s="36">
        <f>_xlfn.VAR.P(Data!$G50:$J50)</f>
        <v>37.171875</v>
      </c>
      <c r="AY50" s="37"/>
      <c r="AZ50" s="38"/>
      <c r="BA50" s="39"/>
      <c r="BB50" s="30" t="str">
        <f>IF(AND(Data!$AE50&gt;Data!$AF50,Data!$AE50&gt;Data!$AG50),"1",IF(AND(Data!$AF50&gt;Data!$AE50,Data!$AF50&gt;Data!$AG50),IF(Data!$AF50&lt;2.5*Data!$AE50,"1.2",IF(OR(Data!$AE50&gt;2.5,Data!$AE50+Data!$AF50+Data!$AG50&lt;9),"2.2","2")),IF(AND(Data!$AG50&gt;3.5*Data!$AE50,Data!$AG50&gt;3.5*Data!$AF50,Data!$AE50+Data!$AF50+Data!$AG50&gt;11,Data!$AE50+Data!$AF50&lt;2,Data!$Q50&gt;=18),"3",IF((Data!$AE50&gt;3*Data!$AF50),"1.3",IF(AND(Data!$AF50&gt;3*Data!$AE50,Data!$AF50&gt;2),"2.3","3.3")))))</f>
        <v>2</v>
      </c>
      <c r="BC50" s="30" t="str">
        <f>IF(AND(Data!$AL50&gt;Data!$AM50,Data!$AL50&gt;Data!$AN50),"1",IF(AND(Data!$AM50&gt;Data!$AL50,Data!$AM50&gt;Data!$AN50),IF(Data!$AM50&lt;2.5*Data!$AL50,"1.2",IF(OR(Data!$AL50&gt;2.5,Data!$AL50+Data!$AM50+Data!$AN50&lt;9),"2.2","2")),IF(AND(Data!$AN50&gt;3.5*Data!$AL50,Data!$AN50&gt;3.5*Data!$AM50,Data!$AL50+Data!$AM50+Data!$AN50&gt;11,Data!$AL50+Data!$AM50&lt;2,Data!$U50&gt;=18),"3",IF((Data!$AL50&gt;3*Data!$AM50),"1.3",IF(AND(Data!$AM50&gt;3*Data!$AL50,Data!$AM50&gt;2),"2.3","3.3")))))</f>
        <v>2.2</v>
      </c>
      <c r="BD50" s="30" t="str">
        <f>IF(AND(Data!$AS50&gt;Data!$AT50,Data!$AS50&gt;Data!$AU50),"1",IF(AND(Data!$AT50&gt;Data!$AS50,Data!$AT50&gt;Data!$AU50),IF(Data!$AT50&lt;2.5*Data!$AS50,"1.2",IF(OR(Data!$AS50&gt;2.5,Data!$AS50+Data!$AT50+Data!$AU50&lt;9),"2.2","2")),IF(AND(Data!$AU50&gt;3.5*Data!$AS50,Data!$AU50&gt;3.5*Data!$AT50,Data!$AS50+Data!$AT50+Data!$AU50&gt;11,Data!$AS50+Data!$AT50&lt;2,Data!$Y50&gt;=18),"3",IF((Data!$AS50&gt;3*Data!$AT50),"1.3",IF(AND(Data!$AT50&gt;3*Data!$AS50,Data!$AT50&gt;2),"2.3","3.3")))))</f>
        <v>2</v>
      </c>
      <c r="BE50" s="30" t="str">
        <f t="array" ref="BE50">XLOOKUP(Data!$O50,Data!$K50:$N50,$K$1:$N$1,"?",0,1)&amp;XLOOKUP(Data!$P50,Data!$K50:$N50,$K$1:$N$1,"?",0,1)&amp;XLOOKUP(Data!$Q50,Data!$K50:$N50,$K$1:$N$1,"?",0,1)</f>
        <v>DDI</v>
      </c>
      <c r="BF50" s="30" t="str">
        <f t="array" ref="BF50">XLOOKUP(Data!$S50,Data!$C50:$F50,$C$1:$F$1,"?",0,1)&amp;XLOOKUP(Data!$T50,Data!$C50:$F50,$C$1:$F$1,"?",0,1)&amp;XLOOKUP(Data!$U50,Data!$C50:$F50,$C$1:$F$1,"?",0,1)</f>
        <v>CDI</v>
      </c>
      <c r="BG50" s="30" t="str">
        <f t="array" ref="BG50">XLOOKUP(Data!$W50,Data!$G50:$J50,$G$1:$J$1,"?",0,1)&amp;XLOOKUP(Data!$X50,Data!$G50:$J50,$G$1:$J$1,"?",0,1)&amp;XLOOKUP(Data!$Y50,Data!$G50:$J50,$G$1:$J$1,"?",0,1)</f>
        <v>DCI</v>
      </c>
      <c r="BH50" s="30" t="str">
        <f>VLOOKUP(LEFT(Data!$BE50,Data!$BB50),'Key 2'!$A$1:$C$40,2,FALSE)</f>
        <v>#N/A</v>
      </c>
      <c r="BI50" s="30" t="str">
        <f>VLOOKUP(LEFT(Data!$BF50,Data!$BC50),'Key 2'!$A$1:$C$40,2,FALSE)</f>
        <v>DC</v>
      </c>
      <c r="BJ50" s="30" t="str">
        <f>VLOOKUP(LEFT(Data!$BG50,Data!$BD50),'Key 2'!$A$1:$C$40,2,FALSE)</f>
        <v>DC</v>
      </c>
      <c r="BK50" s="30" t="str">
        <f>IF(AND(Data!$AV50&gt;=15,Data!$O50&gt;=20),"DG",IF(AND(Data!$AW50&gt;=15,Data!$S50&gt;=20),"MG",IF(AND(Data!$AV50&gt;=15,Data!$W50&gt;=20),"LG","0")))</f>
        <v>DG</v>
      </c>
      <c r="BL50" s="30" t="str">
        <f>IF(AND(Data!$BK50="DG",Data!$AW50&gt;=15,Data!$S50&gt;=20,Data!$BH50&lt;&gt;Data!$BI50),"MG","LG")</f>
        <v>#N/A</v>
      </c>
      <c r="BM50" s="30" t="str">
        <f>IF(Data!$BK50="DG",Data!$BH50,IF(Data!$BK50="MG",Data!$BI50,Data!$BJ50))</f>
        <v>#N/A</v>
      </c>
      <c r="BN50" s="30" t="str">
        <f>IF(Data!$BL50="DG",Data!$BH50,IF(Data!$BL50="MG",Data!$BI50,Data!$BJ50))</f>
        <v>#N/A</v>
      </c>
      <c r="BO50" s="40"/>
      <c r="BP50" s="40"/>
      <c r="BQ50" s="40"/>
      <c r="BR50" s="41"/>
      <c r="BS50" s="41"/>
      <c r="BT50" s="41" t="str">
        <f>VLOOKUP(Data!$BR50,'Key 1'!$B$1:$D$15,2,FALSE)</f>
        <v>TI</v>
      </c>
      <c r="BU50" s="41" t="str">
        <f>VLOOKUP(Data!$BS50,'Key 1'!$B$1:$D$15,2,FALSE)</f>
        <v>TI</v>
      </c>
      <c r="BV50" s="41">
        <f>VLOOKUP(Data!$BR50,'Key 1'!$B$1:$D$15,3,FALSE)</f>
        <v>0</v>
      </c>
      <c r="BW50" s="41">
        <f>VLOOKUP(Data!$BS50,'Key 1'!$B$1:$D$15,3,FALSE)</f>
        <v>0</v>
      </c>
      <c r="BX50" s="41" t="str">
        <f>IF(Data!$BK50="DG",IF(INT(Data!$BB50)-Data!$BB50&lt;0,"Low","High"),IF(Data!$BK50="MG",IF(INT(Data!$BC50)-Data!$BC50&lt;0,"Low","High"),IF(Data!$BK50="LG",IF(INT(Data!$BD50)-Data!$BD50&lt;0,"Low","High"),"High")))</f>
        <v>High</v>
      </c>
      <c r="BY50" s="41" t="str">
        <f>IF(Data!$BL50="DG",IF(INT(Data!$BB50)-Data!$BB50&lt;0,"Low","High"),IF(Data!$BL50="MG",IF(INT(Data!$BC50)-Data!$BC50&lt;0,"Low","High"),IF(Data!$BL50="LG",IF(INT(Data!$BD50)-Data!$BD50&lt;0,"Low","High"),"High")))</f>
        <v>#N/A</v>
      </c>
      <c r="BZ50" s="41" t="str">
        <f>IF(AND(Data!$BX50="High",Data!$BY50="High"),"High","Low")</f>
        <v>#N/A</v>
      </c>
      <c r="CA50" s="41" t="str">
        <f>IF(AND(Data!$BM50=Data!$BT50,Data!$BN50=Data!$BU50),"Matched",IF(Data!$BM50=Data!$BT50,"Sec Missed", IF(Data!$BN50=Data!$BU50," Pri Missed", "Both Missed")))</f>
        <v>#N/A</v>
      </c>
      <c r="CB50" s="42">
        <v>100.0</v>
      </c>
      <c r="CC50" s="42">
        <v>100.0</v>
      </c>
      <c r="CD50" s="42">
        <v>100.0</v>
      </c>
      <c r="CE50" s="43" t="s">
        <v>17</v>
      </c>
      <c r="CF50" s="43" t="s">
        <v>17</v>
      </c>
      <c r="CG50" s="43" t="s">
        <v>17</v>
      </c>
      <c r="CH50" s="43" t="s">
        <v>17</v>
      </c>
      <c r="CI50" s="43" t="s">
        <v>97</v>
      </c>
      <c r="CJ50" s="42">
        <v>100.0</v>
      </c>
      <c r="CK50" s="43" t="s">
        <v>17</v>
      </c>
      <c r="CL50" s="43" t="s">
        <v>98</v>
      </c>
      <c r="CM50" s="42">
        <v>100.0</v>
      </c>
      <c r="CN50" s="43" t="s">
        <v>99</v>
      </c>
      <c r="CO50" s="1"/>
      <c r="CP50" s="1"/>
      <c r="CQ50" s="1"/>
      <c r="CR50" s="1"/>
      <c r="CS50" s="1"/>
      <c r="CT50" s="1"/>
      <c r="CU50" s="1"/>
    </row>
    <row r="51" ht="48.0" customHeight="1">
      <c r="A51" s="28">
        <v>2205.0</v>
      </c>
      <c r="B51" s="29">
        <v>28.0</v>
      </c>
      <c r="C51" s="30">
        <v>20.0</v>
      </c>
      <c r="D51" s="30">
        <v>22.0</v>
      </c>
      <c r="E51" s="30">
        <v>7.0</v>
      </c>
      <c r="F51" s="30">
        <v>19.0</v>
      </c>
      <c r="G51" s="30">
        <v>21.0</v>
      </c>
      <c r="H51" s="30">
        <v>4.0</v>
      </c>
      <c r="I51" s="30">
        <v>15.0</v>
      </c>
      <c r="J51" s="30">
        <v>16.0</v>
      </c>
      <c r="K51" s="30">
        <v>20.0</v>
      </c>
      <c r="L51" s="30">
        <v>12.0</v>
      </c>
      <c r="M51" s="30">
        <v>9.5</v>
      </c>
      <c r="N51" s="30">
        <v>18.0</v>
      </c>
      <c r="O51" s="31">
        <f>LARGE(Data!$K51:$N51,1)</f>
        <v>20</v>
      </c>
      <c r="P51" s="31">
        <f>LARGE(Data!$K51:$N51,2)</f>
        <v>18</v>
      </c>
      <c r="Q51" s="31">
        <f>LARGE(Data!$K51:$N51,3)</f>
        <v>12</v>
      </c>
      <c r="R51" s="31">
        <f>LARGE(Data!$K51:$N51,4)</f>
        <v>9.5</v>
      </c>
      <c r="S51" s="32">
        <f>LARGE(Data!$C51:$F51,1)</f>
        <v>22</v>
      </c>
      <c r="T51" s="32">
        <f>LARGE(Data!$C51:$F51,2)</f>
        <v>20</v>
      </c>
      <c r="U51" s="32">
        <f>LARGE(Data!$C51:$F51,3)</f>
        <v>19</v>
      </c>
      <c r="V51" s="32">
        <f>LARGE(Data!$C51:$F51,4)</f>
        <v>7</v>
      </c>
      <c r="W51" s="33">
        <f>LARGE(Data!$G51:$J51,1)</f>
        <v>21</v>
      </c>
      <c r="X51" s="33">
        <f>LARGE(Data!$G51:$J51,2)</f>
        <v>16</v>
      </c>
      <c r="Y51" s="33">
        <f>LARGE(Data!$G51:$J51,3)</f>
        <v>15</v>
      </c>
      <c r="Z51" s="33">
        <f>LARGE(Data!$G51:$J51,4)</f>
        <v>4</v>
      </c>
      <c r="AA51" s="30">
        <f>Data!$O51-Data!$P51</f>
        <v>2</v>
      </c>
      <c r="AB51" s="30">
        <f>Data!$P51-Data!$Q51</f>
        <v>6</v>
      </c>
      <c r="AC51" s="30">
        <f>Data!$Q51-Data!$R51</f>
        <v>2.5</v>
      </c>
      <c r="AD51" s="30">
        <f>(Data!$AA51+Data!$AB51)/SUM(Data!$AA51:$AC51)</f>
        <v>0.7619047619</v>
      </c>
      <c r="AE51" s="31">
        <f>Data!$AA51^2/SQRT(Data!$AA51^2+Data!$AB51^2+Data!$AC51^2)</f>
        <v>0.5881716977</v>
      </c>
      <c r="AF51" s="31">
        <f>Data!$AB51^2/SQRT(Data!$AA51^2+Data!$AB51^2+Data!$AC51^2)</f>
        <v>5.293545279</v>
      </c>
      <c r="AG51" s="31">
        <f>Data!$AC51^2/SQRT(Data!$AA51^2+Data!$AB51^2+Data!$AC51^2)</f>
        <v>0.9190182776</v>
      </c>
      <c r="AH51" s="30">
        <f>Data!$S51-Data!$T51</f>
        <v>2</v>
      </c>
      <c r="AI51" s="30">
        <f>Data!$T51-Data!$U51</f>
        <v>1</v>
      </c>
      <c r="AJ51" s="30">
        <f>Data!$U51-Data!$V51</f>
        <v>12</v>
      </c>
      <c r="AK51" s="30">
        <f>(Data!$AH51+Data!$AI51)/(Data!$AH51+Data!$AI51+Data!$AJ51)</f>
        <v>0.2</v>
      </c>
      <c r="AL51" s="32">
        <f>Data!$AH51^2/SQRT(Data!$AH51^2+Data!$AI51^2+Data!$AJ51^2)</f>
        <v>0.3276927682</v>
      </c>
      <c r="AM51" s="32">
        <f>Data!$AI51^2/SQRT(Data!$AH51^2+Data!$AI51^2+Data!$AJ51^2)</f>
        <v>0.08192319205</v>
      </c>
      <c r="AN51" s="32">
        <f>Data!$AJ51^2/SQRT(Data!$AH51^2+Data!$AI51^2+Data!$AJ51^2)</f>
        <v>11.79693966</v>
      </c>
      <c r="AO51" s="30">
        <f>Data!$W51-Data!$X51</f>
        <v>5</v>
      </c>
      <c r="AP51" s="30">
        <f>Data!$X51-Data!$Y51</f>
        <v>1</v>
      </c>
      <c r="AQ51" s="30">
        <f>Data!$Y51-Data!$Z51</f>
        <v>11</v>
      </c>
      <c r="AR51" s="30">
        <f>(Data!$AO51+Data!$AP51)/(Data!$AO51+Data!$AP51+Data!$AQ51)</f>
        <v>0.3529411765</v>
      </c>
      <c r="AS51" s="33">
        <f>Data!$AO51^2/SQRT(Data!$AO51^2+Data!$AP51^2+Data!$AQ51^2)</f>
        <v>2.061965247</v>
      </c>
      <c r="AT51" s="33">
        <f>Data!$AP51^2/SQRT(Data!$AO51^2+Data!$AP51^2+Data!$AQ51^2)</f>
        <v>0.08247860988</v>
      </c>
      <c r="AU51" s="33">
        <f>Data!$AQ51^2/SQRT(Data!$AO51^2+Data!$AP51^2+Data!$AQ51^2)</f>
        <v>9.979911796</v>
      </c>
      <c r="AV51" s="34">
        <f>_xlfn.VAR.P(Data!$K51:$N51)</f>
        <v>18.296875</v>
      </c>
      <c r="AW51" s="35">
        <f>_xlfn.VAR.P(Data!$C51:$F51)</f>
        <v>34.5</v>
      </c>
      <c r="AX51" s="36">
        <f>_xlfn.VAR.P(Data!$G51:$J51)</f>
        <v>38.5</v>
      </c>
      <c r="AY51" s="37"/>
      <c r="AZ51" s="38"/>
      <c r="BA51" s="39"/>
      <c r="BB51" s="30" t="str">
        <f>IF(AND(Data!$AE51&gt;Data!$AF51,Data!$AE51&gt;Data!$AG51),"1",IF(AND(Data!$AF51&gt;Data!$AE51,Data!$AF51&gt;Data!$AG51),IF(Data!$AF51&lt;2.5*Data!$AE51,"1.2",IF(OR(Data!$AE51&gt;2.5,Data!$AE51+Data!$AF51+Data!$AG51&lt;9),"2.2","2")),IF(AND(Data!$AG51&gt;3.5*Data!$AE51,Data!$AG51&gt;3.5*Data!$AF51,Data!$AE51+Data!$AF51+Data!$AG51&gt;11,Data!$AE51+Data!$AF51&lt;2,Data!$Q51&gt;=18),"3",IF((Data!$AE51&gt;3*Data!$AF51),"1.3",IF(AND(Data!$AF51&gt;3*Data!$AE51,Data!$AF51&gt;2),"2.3","3.3")))))</f>
        <v>2.2</v>
      </c>
      <c r="BC51" s="30" t="str">
        <f>IF(AND(Data!$AL51&gt;Data!$AM51,Data!$AL51&gt;Data!$AN51),"1",IF(AND(Data!$AM51&gt;Data!$AL51,Data!$AM51&gt;Data!$AN51),IF(Data!$AM51&lt;2.5*Data!$AL51,"1.2",IF(OR(Data!$AL51&gt;2.5,Data!$AL51+Data!$AM51+Data!$AN51&lt;9),"2.2","2")),IF(AND(Data!$AN51&gt;3.5*Data!$AL51,Data!$AN51&gt;3.5*Data!$AM51,Data!$AL51+Data!$AM51+Data!$AN51&gt;11,Data!$AL51+Data!$AM51&lt;2,Data!$U51&gt;=18),"3",IF((Data!$AL51&gt;3*Data!$AM51),"1.3",IF(AND(Data!$AM51&gt;3*Data!$AL51,Data!$AM51&gt;2),"2.3","3.3")))))</f>
        <v>3</v>
      </c>
      <c r="BD51" s="30" t="str">
        <f>IF(AND(Data!$AS51&gt;Data!$AT51,Data!$AS51&gt;Data!$AU51),"1",IF(AND(Data!$AT51&gt;Data!$AS51,Data!$AT51&gt;Data!$AU51),IF(Data!$AT51&lt;2.5*Data!$AS51,"1.2",IF(OR(Data!$AS51&gt;2.5,Data!$AS51+Data!$AT51+Data!$AU51&lt;9),"2.2","2")),IF(AND(Data!$AU51&gt;3.5*Data!$AS51,Data!$AU51&gt;3.5*Data!$AT51,Data!$AS51+Data!$AT51+Data!$AU51&gt;11,Data!$AS51+Data!$AT51&lt;2,Data!$Y51&gt;=18),"3",IF((Data!$AS51&gt;3*Data!$AT51),"1.3",IF(AND(Data!$AT51&gt;3*Data!$AS51,Data!$AT51&gt;2),"2.3","3.3")))))</f>
        <v>1.3</v>
      </c>
      <c r="BE51" s="30" t="str">
        <f t="array" ref="BE51">XLOOKUP(Data!$O51,Data!$K51:$N51,$K$1:$N$1,"?",0,1)&amp;XLOOKUP(Data!$P51,Data!$K51:$N51,$K$1:$N$1,"?",0,1)&amp;XLOOKUP(Data!$Q51,Data!$K51:$N51,$K$1:$N$1,"?",0,1)</f>
        <v>DCI</v>
      </c>
      <c r="BF51" s="30" t="str">
        <f t="array" ref="BF51">XLOOKUP(Data!$S51,Data!$C51:$F51,$C$1:$F$1,"?",0,1)&amp;XLOOKUP(Data!$T51,Data!$C51:$F51,$C$1:$F$1,"?",0,1)&amp;XLOOKUP(Data!$U51,Data!$C51:$F51,$C$1:$F$1,"?",0,1)</f>
        <v>IDC</v>
      </c>
      <c r="BG51" s="30" t="str">
        <f t="array" ref="BG51">XLOOKUP(Data!$W51,Data!$G51:$J51,$G$1:$J$1,"?",0,1)&amp;XLOOKUP(Data!$X51,Data!$G51:$J51,$G$1:$J$1,"?",0,1)&amp;XLOOKUP(Data!$Y51,Data!$G51:$J51,$G$1:$J$1,"?",0,1)</f>
        <v>DCS</v>
      </c>
      <c r="BH51" s="30" t="str">
        <f>VLOOKUP(LEFT(Data!$BE51,Data!$BB51),'Key 2'!$A$1:$C$40,2,FALSE)</f>
        <v>DC</v>
      </c>
      <c r="BI51" s="30" t="str">
        <f>VLOOKUP(LEFT(Data!$BF51,Data!$BC51),'Key 2'!$A$1:$C$40,2,FALSE)</f>
        <v>DIC</v>
      </c>
      <c r="BJ51" s="30" t="str">
        <f>VLOOKUP(LEFT(Data!$BG51,Data!$BD51),'Key 2'!$A$1:$C$40,2,FALSE)</f>
        <v>D</v>
      </c>
      <c r="BK51" s="30" t="str">
        <f>IF(AND(Data!$AV51&gt;=15,Data!$O51&gt;=20),"DG",IF(AND(Data!$AW51&gt;=15,Data!$S51&gt;=20),"MG",IF(AND(Data!$AV51&gt;=15,Data!$W51&gt;=20),"LG","0")))</f>
        <v>DG</v>
      </c>
      <c r="BL51" s="30" t="str">
        <f>IF(AND(Data!$BK51="DG",Data!$AW51&gt;=15,Data!$S51&gt;=20,Data!$BH51&lt;&gt;Data!$BI51),"MG","LG")</f>
        <v>MG</v>
      </c>
      <c r="BM51" s="30" t="str">
        <f>IF(Data!$BK51="DG",Data!$BH51,IF(Data!$BK51="MG",Data!$BI51,Data!$BJ51))</f>
        <v>DC</v>
      </c>
      <c r="BN51" s="30" t="str">
        <f>IF(Data!$BL51="DG",Data!$BH51,IF(Data!$BL51="MG",Data!$BI51,Data!$BJ51))</f>
        <v>DIC</v>
      </c>
      <c r="BO51" s="40"/>
      <c r="BP51" s="40"/>
      <c r="BQ51" s="40"/>
      <c r="BR51" s="41"/>
      <c r="BS51" s="41"/>
      <c r="BT51" s="41" t="str">
        <f>VLOOKUP(Data!$BR51,'Key 1'!$B$1:$D$15,2,FALSE)</f>
        <v>TI</v>
      </c>
      <c r="BU51" s="41" t="str">
        <f>VLOOKUP(Data!$BS51,'Key 1'!$B$1:$D$15,2,FALSE)</f>
        <v>TI</v>
      </c>
      <c r="BV51" s="41">
        <f>VLOOKUP(Data!$BR51,'Key 1'!$B$1:$D$15,3,FALSE)</f>
        <v>0</v>
      </c>
      <c r="BW51" s="41">
        <f>VLOOKUP(Data!$BS51,'Key 1'!$B$1:$D$15,3,FALSE)</f>
        <v>0</v>
      </c>
      <c r="BX51" s="41" t="str">
        <f>IF(Data!$BK51="DG",IF(INT(Data!$BB51)-Data!$BB51&lt;0,"Low","High"),IF(Data!$BK51="MG",IF(INT(Data!$BC51)-Data!$BC51&lt;0,"Low","High"),IF(Data!$BK51="LG",IF(INT(Data!$BD51)-Data!$BD51&lt;0,"Low","High"),"High")))</f>
        <v>Low</v>
      </c>
      <c r="BY51" s="41" t="str">
        <f>IF(Data!$BL51="DG",IF(INT(Data!$BB51)-Data!$BB51&lt;0,"Low","High"),IF(Data!$BL51="MG",IF(INT(Data!$BC51)-Data!$BC51&lt;0,"Low","High"),IF(Data!$BL51="LG",IF(INT(Data!$BD51)-Data!$BD51&lt;0,"Low","High"),"High")))</f>
        <v>High</v>
      </c>
      <c r="BZ51" s="41" t="str">
        <f>IF(AND(Data!$BX51="High",Data!$BY51="High"),"High","Low")</f>
        <v>Low</v>
      </c>
      <c r="CA51" s="41" t="str">
        <f>IF(AND(Data!$BM51=Data!$BT51,Data!$BN51=Data!$BU51),"Matched",IF(Data!$BM51=Data!$BT51,"Sec Missed", IF(Data!$BN51=Data!$BU51," Pri Missed", "Both Missed")))</f>
        <v>Both Missed</v>
      </c>
      <c r="CB51" s="42">
        <v>100.0</v>
      </c>
      <c r="CC51" s="42">
        <v>100.0</v>
      </c>
      <c r="CD51" s="42">
        <v>52.6</v>
      </c>
      <c r="CE51" s="43" t="s">
        <v>17</v>
      </c>
      <c r="CF51" s="43" t="s">
        <v>101</v>
      </c>
      <c r="CG51" s="43" t="s">
        <v>17</v>
      </c>
      <c r="CH51" s="43" t="s">
        <v>17</v>
      </c>
      <c r="CI51" s="43" t="s">
        <v>97</v>
      </c>
      <c r="CJ51" s="42">
        <v>100.0</v>
      </c>
      <c r="CK51" s="43" t="s">
        <v>101</v>
      </c>
      <c r="CL51" s="43" t="s">
        <v>102</v>
      </c>
      <c r="CM51" s="42">
        <v>100.0</v>
      </c>
      <c r="CN51" s="43" t="s">
        <v>99</v>
      </c>
      <c r="CO51" s="1"/>
      <c r="CP51" s="1"/>
      <c r="CQ51" s="1"/>
      <c r="CR51" s="1"/>
      <c r="CS51" s="1"/>
      <c r="CT51" s="1"/>
      <c r="CU51" s="1"/>
    </row>
    <row r="52" ht="48.0" customHeight="1">
      <c r="A52" s="28">
        <v>2206.0</v>
      </c>
      <c r="B52" s="29">
        <v>28.0</v>
      </c>
      <c r="C52" s="30">
        <v>16.0</v>
      </c>
      <c r="D52" s="30">
        <v>22.0</v>
      </c>
      <c r="E52" s="30">
        <v>11.0</v>
      </c>
      <c r="F52" s="30">
        <v>13.0</v>
      </c>
      <c r="G52" s="30">
        <v>22.0</v>
      </c>
      <c r="H52" s="30">
        <v>10.0</v>
      </c>
      <c r="I52" s="30">
        <v>7.0</v>
      </c>
      <c r="J52" s="30">
        <v>16.0</v>
      </c>
      <c r="K52" s="30">
        <v>19.0</v>
      </c>
      <c r="L52" s="30">
        <v>16.0</v>
      </c>
      <c r="M52" s="30">
        <v>8.0</v>
      </c>
      <c r="N52" s="30">
        <v>14.0</v>
      </c>
      <c r="O52" s="31">
        <f>LARGE(Data!$K52:$N52,1)</f>
        <v>19</v>
      </c>
      <c r="P52" s="31">
        <f>LARGE(Data!$K52:$N52,2)</f>
        <v>16</v>
      </c>
      <c r="Q52" s="31">
        <f>LARGE(Data!$K52:$N52,3)</f>
        <v>14</v>
      </c>
      <c r="R52" s="31">
        <f>LARGE(Data!$K52:$N52,4)</f>
        <v>8</v>
      </c>
      <c r="S52" s="32">
        <f>LARGE(Data!$C52:$F52,1)</f>
        <v>22</v>
      </c>
      <c r="T52" s="32">
        <f>LARGE(Data!$C52:$F52,2)</f>
        <v>16</v>
      </c>
      <c r="U52" s="32">
        <f>LARGE(Data!$C52:$F52,3)</f>
        <v>13</v>
      </c>
      <c r="V52" s="32">
        <f>LARGE(Data!$C52:$F52,4)</f>
        <v>11</v>
      </c>
      <c r="W52" s="33">
        <f>LARGE(Data!$G52:$J52,1)</f>
        <v>22</v>
      </c>
      <c r="X52" s="33">
        <f>LARGE(Data!$G52:$J52,2)</f>
        <v>16</v>
      </c>
      <c r="Y52" s="33">
        <f>LARGE(Data!$G52:$J52,3)</f>
        <v>10</v>
      </c>
      <c r="Z52" s="33">
        <f>LARGE(Data!$G52:$J52,4)</f>
        <v>7</v>
      </c>
      <c r="AA52" s="30">
        <f>Data!$O52-Data!$P52</f>
        <v>3</v>
      </c>
      <c r="AB52" s="30">
        <f>Data!$P52-Data!$Q52</f>
        <v>2</v>
      </c>
      <c r="AC52" s="30">
        <f>Data!$Q52-Data!$R52</f>
        <v>6</v>
      </c>
      <c r="AD52" s="30">
        <f>(Data!$AA52+Data!$AB52)/SUM(Data!$AA52:$AC52)</f>
        <v>0.4545454545</v>
      </c>
      <c r="AE52" s="31">
        <f>Data!$AA52^2/SQRT(Data!$AA52^2+Data!$AB52^2+Data!$AC52^2)</f>
        <v>1.285714286</v>
      </c>
      <c r="AF52" s="31">
        <f>Data!$AB52^2/SQRT(Data!$AA52^2+Data!$AB52^2+Data!$AC52^2)</f>
        <v>0.5714285714</v>
      </c>
      <c r="AG52" s="31">
        <f>Data!$AC52^2/SQRT(Data!$AA52^2+Data!$AB52^2+Data!$AC52^2)</f>
        <v>5.142857143</v>
      </c>
      <c r="AH52" s="30">
        <f>Data!$S52-Data!$T52</f>
        <v>6</v>
      </c>
      <c r="AI52" s="30">
        <f>Data!$T52-Data!$U52</f>
        <v>3</v>
      </c>
      <c r="AJ52" s="30">
        <f>Data!$U52-Data!$V52</f>
        <v>2</v>
      </c>
      <c r="AK52" s="30">
        <f>(Data!$AH52+Data!$AI52)/(Data!$AH52+Data!$AI52+Data!$AJ52)</f>
        <v>0.8181818182</v>
      </c>
      <c r="AL52" s="32">
        <f>Data!$AH52^2/SQRT(Data!$AH52^2+Data!$AI52^2+Data!$AJ52^2)</f>
        <v>5.142857143</v>
      </c>
      <c r="AM52" s="32">
        <f>Data!$AI52^2/SQRT(Data!$AH52^2+Data!$AI52^2+Data!$AJ52^2)</f>
        <v>1.285714286</v>
      </c>
      <c r="AN52" s="32">
        <f>Data!$AJ52^2/SQRT(Data!$AH52^2+Data!$AI52^2+Data!$AJ52^2)</f>
        <v>0.5714285714</v>
      </c>
      <c r="AO52" s="30">
        <f>Data!$W52-Data!$X52</f>
        <v>6</v>
      </c>
      <c r="AP52" s="30">
        <f>Data!$X52-Data!$Y52</f>
        <v>6</v>
      </c>
      <c r="AQ52" s="30">
        <f>Data!$Y52-Data!$Z52</f>
        <v>3</v>
      </c>
      <c r="AR52" s="30">
        <f>(Data!$AO52+Data!$AP52)/(Data!$AO52+Data!$AP52+Data!$AQ52)</f>
        <v>0.8</v>
      </c>
      <c r="AS52" s="33">
        <f>Data!$AO52^2/SQRT(Data!$AO52^2+Data!$AP52^2+Data!$AQ52^2)</f>
        <v>4</v>
      </c>
      <c r="AT52" s="33">
        <f>Data!$AP52^2/SQRT(Data!$AO52^2+Data!$AP52^2+Data!$AQ52^2)</f>
        <v>4</v>
      </c>
      <c r="AU52" s="33">
        <f>Data!$AQ52^2/SQRT(Data!$AO52^2+Data!$AP52^2+Data!$AQ52^2)</f>
        <v>1</v>
      </c>
      <c r="AV52" s="34">
        <f>_xlfn.VAR.P(Data!$K52:$N52)</f>
        <v>16.1875</v>
      </c>
      <c r="AW52" s="35">
        <f>_xlfn.VAR.P(Data!$C52:$F52)</f>
        <v>17.25</v>
      </c>
      <c r="AX52" s="36">
        <f>_xlfn.VAR.P(Data!$G52:$J52)</f>
        <v>33.1875</v>
      </c>
      <c r="AY52" s="37"/>
      <c r="AZ52" s="38"/>
      <c r="BA52" s="39"/>
      <c r="BB52" s="30" t="str">
        <f>IF(AND(Data!$AE52&gt;Data!$AF52,Data!$AE52&gt;Data!$AG52),"1",IF(AND(Data!$AF52&gt;Data!$AE52,Data!$AF52&gt;Data!$AG52),IF(Data!$AF52&lt;2.5*Data!$AE52,"1.2",IF(OR(Data!$AE52&gt;2.5,Data!$AE52+Data!$AF52+Data!$AG52&lt;9),"2.2","2")),IF(AND(Data!$AG52&gt;3.5*Data!$AE52,Data!$AG52&gt;3.5*Data!$AF52,Data!$AE52+Data!$AF52+Data!$AG52&gt;11,Data!$AE52+Data!$AF52&lt;2,Data!$Q52&gt;=18),"3",IF((Data!$AE52&gt;3*Data!$AF52),"1.3",IF(AND(Data!$AF52&gt;3*Data!$AE52,Data!$AF52&gt;2),"2.3","3.3")))))</f>
        <v>3.3</v>
      </c>
      <c r="BC52" s="30" t="str">
        <f>IF(AND(Data!$AL52&gt;Data!$AM52,Data!$AL52&gt;Data!$AN52),"1",IF(AND(Data!$AM52&gt;Data!$AL52,Data!$AM52&gt;Data!$AN52),IF(Data!$AM52&lt;2.5*Data!$AL52,"1.2",IF(OR(Data!$AL52&gt;2.5,Data!$AL52+Data!$AM52+Data!$AN52&lt;9),"2.2","2")),IF(AND(Data!$AN52&gt;3.5*Data!$AL52,Data!$AN52&gt;3.5*Data!$AM52,Data!$AL52+Data!$AM52+Data!$AN52&gt;11,Data!$AL52+Data!$AM52&lt;2,Data!$U52&gt;=18),"3",IF((Data!$AL52&gt;3*Data!$AM52),"1.3",IF(AND(Data!$AM52&gt;3*Data!$AL52,Data!$AM52&gt;2),"2.3","3.3")))))</f>
        <v>1</v>
      </c>
      <c r="BD52" s="30" t="str">
        <f>IF(AND(Data!$AS52&gt;Data!$AT52,Data!$AS52&gt;Data!$AU52),"1",IF(AND(Data!$AT52&gt;Data!$AS52,Data!$AT52&gt;Data!$AU52),IF(Data!$AT52&lt;2.5*Data!$AS52,"1.2",IF(OR(Data!$AS52&gt;2.5,Data!$AS52+Data!$AT52+Data!$AU52&lt;9),"2.2","2")),IF(AND(Data!$AU52&gt;3.5*Data!$AS52,Data!$AU52&gt;3.5*Data!$AT52,Data!$AS52+Data!$AT52+Data!$AU52&gt;11,Data!$AS52+Data!$AT52&lt;2,Data!$Y52&gt;=18),"3",IF((Data!$AS52&gt;3*Data!$AT52),"1.3",IF(AND(Data!$AT52&gt;3*Data!$AS52,Data!$AT52&gt;2),"2.3","3.3")))))</f>
        <v>3.3</v>
      </c>
      <c r="BE52" s="30" t="str">
        <f t="array" ref="BE52">XLOOKUP(Data!$O52,Data!$K52:$N52,$K$1:$N$1,"?",0,1)&amp;XLOOKUP(Data!$P52,Data!$K52:$N52,$K$1:$N$1,"?",0,1)&amp;XLOOKUP(Data!$Q52,Data!$K52:$N52,$K$1:$N$1,"?",0,1)</f>
        <v>DIC</v>
      </c>
      <c r="BF52" s="30" t="str">
        <f t="array" ref="BF52">XLOOKUP(Data!$S52,Data!$C52:$F52,$C$1:$F$1,"?",0,1)&amp;XLOOKUP(Data!$T52,Data!$C52:$F52,$C$1:$F$1,"?",0,1)&amp;XLOOKUP(Data!$U52,Data!$C52:$F52,$C$1:$F$1,"?",0,1)</f>
        <v>IDC</v>
      </c>
      <c r="BG52" s="30" t="str">
        <f t="array" ref="BG52">XLOOKUP(Data!$W52,Data!$G52:$J52,$G$1:$J$1,"?",0,1)&amp;XLOOKUP(Data!$X52,Data!$G52:$J52,$G$1:$J$1,"?",0,1)&amp;XLOOKUP(Data!$Y52,Data!$G52:$J52,$G$1:$J$1,"?",0,1)</f>
        <v>DCI</v>
      </c>
      <c r="BH52" s="30" t="str">
        <f>VLOOKUP(LEFT(Data!$BE52,Data!$BB52),'Key 2'!$A$1:$C$40,2,FALSE)</f>
        <v>DIC</v>
      </c>
      <c r="BI52" s="30" t="str">
        <f>VLOOKUP(LEFT(Data!$BF52,Data!$BC52),'Key 2'!$A$1:$C$40,2,FALSE)</f>
        <v>I</v>
      </c>
      <c r="BJ52" s="30" t="str">
        <f>VLOOKUP(LEFT(Data!$BG52,Data!$BD52),'Key 2'!$A$1:$C$40,2,FALSE)</f>
        <v>DIC</v>
      </c>
      <c r="BK52" s="30" t="str">
        <f>IF(AND(Data!$AV52&gt;=15,Data!$O52&gt;=20),"DG",IF(AND(Data!$AW52&gt;=15,Data!$S52&gt;=20),"MG",IF(AND(Data!$AV52&gt;=15,Data!$W52&gt;=20),"LG","0")))</f>
        <v>MG</v>
      </c>
      <c r="BL52" s="30" t="str">
        <f>IF(AND(Data!$BK52="DG",Data!$AW52&gt;=15,Data!$S52&gt;=20,Data!$BH52&lt;&gt;Data!$BI52),"MG","LG")</f>
        <v>LG</v>
      </c>
      <c r="BM52" s="30" t="str">
        <f>IF(Data!$BK52="DG",Data!$BH52,IF(Data!$BK52="MG",Data!$BI52,Data!$BJ52))</f>
        <v>I</v>
      </c>
      <c r="BN52" s="30" t="str">
        <f>IF(Data!$BL52="DG",Data!$BH52,IF(Data!$BL52="MG",Data!$BI52,Data!$BJ52))</f>
        <v>DIC</v>
      </c>
      <c r="BO52" s="40"/>
      <c r="BP52" s="40"/>
      <c r="BQ52" s="40"/>
      <c r="BR52" s="41"/>
      <c r="BS52" s="41"/>
      <c r="BT52" s="41" t="str">
        <f>VLOOKUP(Data!$BR52,'Key 1'!$B$1:$D$15,2,FALSE)</f>
        <v>TI</v>
      </c>
      <c r="BU52" s="41" t="str">
        <f>VLOOKUP(Data!$BS52,'Key 1'!$B$1:$D$15,2,FALSE)</f>
        <v>TI</v>
      </c>
      <c r="BV52" s="41">
        <f>VLOOKUP(Data!$BR52,'Key 1'!$B$1:$D$15,3,FALSE)</f>
        <v>0</v>
      </c>
      <c r="BW52" s="41">
        <f>VLOOKUP(Data!$BS52,'Key 1'!$B$1:$D$15,3,FALSE)</f>
        <v>0</v>
      </c>
      <c r="BX52" s="41" t="str">
        <f>IF(Data!$BK52="DG",IF(INT(Data!$BB52)-Data!$BB52&lt;0,"Low","High"),IF(Data!$BK52="MG",IF(INT(Data!$BC52)-Data!$BC52&lt;0,"Low","High"),IF(Data!$BK52="LG",IF(INT(Data!$BD52)-Data!$BD52&lt;0,"Low","High"),"High")))</f>
        <v>High</v>
      </c>
      <c r="BY52" s="41" t="str">
        <f>IF(Data!$BL52="DG",IF(INT(Data!$BB52)-Data!$BB52&lt;0,"Low","High"),IF(Data!$BL52="MG",IF(INT(Data!$BC52)-Data!$BC52&lt;0,"Low","High"),IF(Data!$BL52="LG",IF(INT(Data!$BD52)-Data!$BD52&lt;0,"Low","High"),"High")))</f>
        <v>Low</v>
      </c>
      <c r="BZ52" s="41" t="str">
        <f>IF(AND(Data!$BX52="High",Data!$BY52="High"),"High","Low")</f>
        <v>Low</v>
      </c>
      <c r="CA52" s="41" t="str">
        <f>IF(AND(Data!$BM52=Data!$BT52,Data!$BN52=Data!$BU52),"Matched",IF(Data!$BM52=Data!$BT52,"Sec Missed", IF(Data!$BN52=Data!$BU52," Pri Missed", "Both Missed")))</f>
        <v>Both Missed</v>
      </c>
      <c r="CB52" s="42">
        <v>100.0</v>
      </c>
      <c r="CC52" s="42">
        <v>100.0</v>
      </c>
      <c r="CD52" s="42">
        <v>100.0</v>
      </c>
      <c r="CE52" s="43" t="s">
        <v>101</v>
      </c>
      <c r="CF52" s="43" t="s">
        <v>1</v>
      </c>
      <c r="CG52" s="43" t="s">
        <v>0</v>
      </c>
      <c r="CH52" s="43" t="s">
        <v>101</v>
      </c>
      <c r="CI52" s="43" t="s">
        <v>97</v>
      </c>
      <c r="CJ52" s="42">
        <v>100.0</v>
      </c>
      <c r="CK52" s="43" t="s">
        <v>1</v>
      </c>
      <c r="CL52" s="43" t="s">
        <v>102</v>
      </c>
      <c r="CM52" s="42">
        <v>100.0</v>
      </c>
      <c r="CN52" s="43" t="s">
        <v>103</v>
      </c>
      <c r="CO52" s="1"/>
      <c r="CP52" s="1"/>
      <c r="CQ52" s="1"/>
      <c r="CR52" s="1"/>
      <c r="CS52" s="1"/>
      <c r="CT52" s="1"/>
      <c r="CU52" s="1"/>
    </row>
    <row r="53" ht="48.0" customHeight="1">
      <c r="A53" s="28">
        <v>2207.0</v>
      </c>
      <c r="B53" s="29">
        <v>28.0</v>
      </c>
      <c r="C53" s="30">
        <v>12.0</v>
      </c>
      <c r="D53" s="30">
        <v>12.0</v>
      </c>
      <c r="E53" s="30">
        <v>15.0</v>
      </c>
      <c r="F53" s="30">
        <v>19.0</v>
      </c>
      <c r="G53" s="30">
        <v>18.0</v>
      </c>
      <c r="H53" s="30">
        <v>16.0</v>
      </c>
      <c r="I53" s="30">
        <v>7.0</v>
      </c>
      <c r="J53" s="30">
        <v>22.0</v>
      </c>
      <c r="K53" s="30">
        <v>14.5</v>
      </c>
      <c r="L53" s="30">
        <v>12.0</v>
      </c>
      <c r="M53" s="30">
        <v>11.0</v>
      </c>
      <c r="N53" s="30">
        <v>20.0</v>
      </c>
      <c r="O53" s="31">
        <f>LARGE(Data!$K53:$N53,1)</f>
        <v>20</v>
      </c>
      <c r="P53" s="31">
        <f>LARGE(Data!$K53:$N53,2)</f>
        <v>14.5</v>
      </c>
      <c r="Q53" s="31">
        <f>LARGE(Data!$K53:$N53,3)</f>
        <v>12</v>
      </c>
      <c r="R53" s="31">
        <f>LARGE(Data!$K53:$N53,4)</f>
        <v>11</v>
      </c>
      <c r="S53" s="32">
        <f>LARGE(Data!$C53:$F53,1)</f>
        <v>19</v>
      </c>
      <c r="T53" s="32">
        <f>LARGE(Data!$C53:$F53,2)</f>
        <v>15</v>
      </c>
      <c r="U53" s="32">
        <f>LARGE(Data!$C53:$F53,3)</f>
        <v>12</v>
      </c>
      <c r="V53" s="32">
        <f>LARGE(Data!$C53:$F53,4)</f>
        <v>12</v>
      </c>
      <c r="W53" s="33">
        <f>LARGE(Data!$G53:$J53,1)</f>
        <v>22</v>
      </c>
      <c r="X53" s="33">
        <f>LARGE(Data!$G53:$J53,2)</f>
        <v>18</v>
      </c>
      <c r="Y53" s="33">
        <f>LARGE(Data!$G53:$J53,3)</f>
        <v>16</v>
      </c>
      <c r="Z53" s="33">
        <f>LARGE(Data!$G53:$J53,4)</f>
        <v>7</v>
      </c>
      <c r="AA53" s="30">
        <f>Data!$O53-Data!$P53</f>
        <v>5.5</v>
      </c>
      <c r="AB53" s="30">
        <f>Data!$P53-Data!$Q53</f>
        <v>2.5</v>
      </c>
      <c r="AC53" s="30">
        <f>Data!$Q53-Data!$R53</f>
        <v>1</v>
      </c>
      <c r="AD53" s="30">
        <f>(Data!$AA53+Data!$AB53)/SUM(Data!$AA53:$AC53)</f>
        <v>0.8888888889</v>
      </c>
      <c r="AE53" s="31">
        <f>Data!$AA53^2/SQRT(Data!$AA53^2+Data!$AB53^2+Data!$AC53^2)</f>
        <v>4.939804315</v>
      </c>
      <c r="AF53" s="31">
        <f>Data!$AB53^2/SQRT(Data!$AA53^2+Data!$AB53^2+Data!$AC53^2)</f>
        <v>1.020620726</v>
      </c>
      <c r="AG53" s="31">
        <f>Data!$AC53^2/SQRT(Data!$AA53^2+Data!$AB53^2+Data!$AC53^2)</f>
        <v>0.1632993162</v>
      </c>
      <c r="AH53" s="30">
        <f>Data!$S53-Data!$T53</f>
        <v>4</v>
      </c>
      <c r="AI53" s="30">
        <f>Data!$T53-Data!$U53</f>
        <v>3</v>
      </c>
      <c r="AJ53" s="30">
        <f>Data!$U53-Data!$V53</f>
        <v>0</v>
      </c>
      <c r="AK53" s="30">
        <f>(Data!$AH53+Data!$AI53)/(Data!$AH53+Data!$AI53+Data!$AJ53)</f>
        <v>1</v>
      </c>
      <c r="AL53" s="32">
        <f>Data!$AH53^2/SQRT(Data!$AH53^2+Data!$AI53^2+Data!$AJ53^2)</f>
        <v>3.2</v>
      </c>
      <c r="AM53" s="32">
        <f>Data!$AI53^2/SQRT(Data!$AH53^2+Data!$AI53^2+Data!$AJ53^2)</f>
        <v>1.8</v>
      </c>
      <c r="AN53" s="32">
        <f>Data!$AJ53^2/SQRT(Data!$AH53^2+Data!$AI53^2+Data!$AJ53^2)</f>
        <v>0</v>
      </c>
      <c r="AO53" s="30">
        <f>Data!$W53-Data!$X53</f>
        <v>4</v>
      </c>
      <c r="AP53" s="30">
        <f>Data!$X53-Data!$Y53</f>
        <v>2</v>
      </c>
      <c r="AQ53" s="30">
        <f>Data!$Y53-Data!$Z53</f>
        <v>9</v>
      </c>
      <c r="AR53" s="30">
        <f>(Data!$AO53+Data!$AP53)/(Data!$AO53+Data!$AP53+Data!$AQ53)</f>
        <v>0.4</v>
      </c>
      <c r="AS53" s="33">
        <f>Data!$AO53^2/SQRT(Data!$AO53^2+Data!$AP53^2+Data!$AQ53^2)</f>
        <v>1.592059504</v>
      </c>
      <c r="AT53" s="33">
        <f>Data!$AP53^2/SQRT(Data!$AO53^2+Data!$AP53^2+Data!$AQ53^2)</f>
        <v>0.3980148761</v>
      </c>
      <c r="AU53" s="33">
        <f>Data!$AQ53^2/SQRT(Data!$AO53^2+Data!$AP53^2+Data!$AQ53^2)</f>
        <v>8.059801241</v>
      </c>
      <c r="AV53" s="34">
        <f>_xlfn.VAR.P(Data!$K53:$N53)</f>
        <v>12.171875</v>
      </c>
      <c r="AW53" s="35">
        <f>_xlfn.VAR.P(Data!$C53:$F53)</f>
        <v>8.25</v>
      </c>
      <c r="AX53" s="36">
        <f>_xlfn.VAR.P(Data!$G53:$J53)</f>
        <v>30.1875</v>
      </c>
      <c r="AY53" s="37"/>
      <c r="AZ53" s="38"/>
      <c r="BA53" s="39"/>
      <c r="BB53" s="30" t="str">
        <f>IF(AND(Data!$AE53&gt;Data!$AF53,Data!$AE53&gt;Data!$AG53),"1",IF(AND(Data!$AF53&gt;Data!$AE53,Data!$AF53&gt;Data!$AG53),IF(Data!$AF53&lt;2.5*Data!$AE53,"1.2",IF(OR(Data!$AE53&gt;2.5,Data!$AE53+Data!$AF53+Data!$AG53&lt;9),"2.2","2")),IF(AND(Data!$AG53&gt;3.5*Data!$AE53,Data!$AG53&gt;3.5*Data!$AF53,Data!$AE53+Data!$AF53+Data!$AG53&gt;11,Data!$AE53+Data!$AF53&lt;2,Data!$Q53&gt;=18),"3",IF((Data!$AE53&gt;3*Data!$AF53),"1.3",IF(AND(Data!$AF53&gt;3*Data!$AE53,Data!$AF53&gt;2),"2.3","3.3")))))</f>
        <v>1</v>
      </c>
      <c r="BC53" s="30" t="str">
        <f>IF(AND(Data!$AL53&gt;Data!$AM53,Data!$AL53&gt;Data!$AN53),"1",IF(AND(Data!$AM53&gt;Data!$AL53,Data!$AM53&gt;Data!$AN53),IF(Data!$AM53&lt;2.5*Data!$AL53,"1.2",IF(OR(Data!$AL53&gt;2.5,Data!$AL53+Data!$AM53+Data!$AN53&lt;9),"2.2","2")),IF(AND(Data!$AN53&gt;3.5*Data!$AL53,Data!$AN53&gt;3.5*Data!$AM53,Data!$AL53+Data!$AM53+Data!$AN53&gt;11,Data!$AL53+Data!$AM53&lt;2,Data!$U53&gt;=18),"3",IF((Data!$AL53&gt;3*Data!$AM53),"1.3",IF(AND(Data!$AM53&gt;3*Data!$AL53,Data!$AM53&gt;2),"2.3","3.3")))))</f>
        <v>1</v>
      </c>
      <c r="BD53" s="30" t="str">
        <f>IF(AND(Data!$AS53&gt;Data!$AT53,Data!$AS53&gt;Data!$AU53),"1",IF(AND(Data!$AT53&gt;Data!$AS53,Data!$AT53&gt;Data!$AU53),IF(Data!$AT53&lt;2.5*Data!$AS53,"1.2",IF(OR(Data!$AS53&gt;2.5,Data!$AS53+Data!$AT53+Data!$AU53&lt;9),"2.2","2")),IF(AND(Data!$AU53&gt;3.5*Data!$AS53,Data!$AU53&gt;3.5*Data!$AT53,Data!$AS53+Data!$AT53+Data!$AU53&gt;11,Data!$AS53+Data!$AT53&lt;2,Data!$Y53&gt;=18),"3",IF((Data!$AS53&gt;3*Data!$AT53),"1.3",IF(AND(Data!$AT53&gt;3*Data!$AS53,Data!$AT53&gt;2),"2.3","3.3")))))</f>
        <v>1.3</v>
      </c>
      <c r="BE53" s="30" t="str">
        <f t="array" ref="BE53">XLOOKUP(Data!$O53,Data!$K53:$N53,$K$1:$N$1,"?",0,1)&amp;XLOOKUP(Data!$P53,Data!$K53:$N53,$K$1:$N$1,"?",0,1)&amp;XLOOKUP(Data!$Q53,Data!$K53:$N53,$K$1:$N$1,"?",0,1)</f>
        <v>CDI</v>
      </c>
      <c r="BF53" s="30" t="str">
        <f t="array" ref="BF53">XLOOKUP(Data!$S53,Data!$C53:$F53,$C$1:$F$1,"?",0,1)&amp;XLOOKUP(Data!$T53,Data!$C53:$F53,$C$1:$F$1,"?",0,1)&amp;XLOOKUP(Data!$U53,Data!$C53:$F53,$C$1:$F$1,"?",0,1)</f>
        <v>CSD</v>
      </c>
      <c r="BG53" s="30" t="str">
        <f t="array" ref="BG53">XLOOKUP(Data!$W53,Data!$G53:$J53,$G$1:$J$1,"?",0,1)&amp;XLOOKUP(Data!$X53,Data!$G53:$J53,$G$1:$J$1,"?",0,1)&amp;XLOOKUP(Data!$Y53,Data!$G53:$J53,$G$1:$J$1,"?",0,1)</f>
        <v>CDI</v>
      </c>
      <c r="BH53" s="30" t="str">
        <f>VLOOKUP(LEFT(Data!$BE53,Data!$BB53),'Key 2'!$A$1:$C$40,2,FALSE)</f>
        <v>C</v>
      </c>
      <c r="BI53" s="30" t="str">
        <f>VLOOKUP(LEFT(Data!$BF53,Data!$BC53),'Key 2'!$A$1:$C$40,2,FALSE)</f>
        <v>C</v>
      </c>
      <c r="BJ53" s="30" t="str">
        <f>VLOOKUP(LEFT(Data!$BG53,Data!$BD53),'Key 2'!$A$1:$C$40,2,FALSE)</f>
        <v>C</v>
      </c>
      <c r="BK53" s="30" t="str">
        <f>IF(AND(Data!$AV53&gt;=15,Data!$O53&gt;=20),"DG",IF(AND(Data!$AW53&gt;=15,Data!$S53&gt;=20),"MG",IF(AND(Data!$AV53&gt;=15,Data!$W53&gt;=20),"LG","0")))</f>
        <v>0</v>
      </c>
      <c r="BL53" s="30" t="str">
        <f>IF(AND(Data!$BK53="DG",Data!$AW53&gt;=15,Data!$S53&gt;=20,Data!$BH53&lt;&gt;Data!$BI53),"MG","LG")</f>
        <v>LG</v>
      </c>
      <c r="BM53" s="30" t="str">
        <f>IF(Data!$BK53="DG",Data!$BH53,IF(Data!$BK53="MG",Data!$BI53,Data!$BJ53))</f>
        <v>C</v>
      </c>
      <c r="BN53" s="30" t="str">
        <f>IF(Data!$BL53="DG",Data!$BH53,IF(Data!$BL53="MG",Data!$BI53,Data!$BJ53))</f>
        <v>C</v>
      </c>
      <c r="BO53" s="40"/>
      <c r="BP53" s="40"/>
      <c r="BQ53" s="40"/>
      <c r="BR53" s="41"/>
      <c r="BS53" s="41"/>
      <c r="BT53" s="41" t="str">
        <f>VLOOKUP(Data!$BR53,'Key 1'!$B$1:$D$15,2,FALSE)</f>
        <v>TI</v>
      </c>
      <c r="BU53" s="41" t="str">
        <f>VLOOKUP(Data!$BS53,'Key 1'!$B$1:$D$15,2,FALSE)</f>
        <v>TI</v>
      </c>
      <c r="BV53" s="41">
        <f>VLOOKUP(Data!$BR53,'Key 1'!$B$1:$D$15,3,FALSE)</f>
        <v>0</v>
      </c>
      <c r="BW53" s="41">
        <f>VLOOKUP(Data!$BS53,'Key 1'!$B$1:$D$15,3,FALSE)</f>
        <v>0</v>
      </c>
      <c r="BX53" s="41" t="str">
        <f>IF(Data!$BK53="DG",IF(INT(Data!$BB53)-Data!$BB53&lt;0,"Low","High"),IF(Data!$BK53="MG",IF(INT(Data!$BC53)-Data!$BC53&lt;0,"Low","High"),IF(Data!$BK53="LG",IF(INT(Data!$BD53)-Data!$BD53&lt;0,"Low","High"),"High")))</f>
        <v>High</v>
      </c>
      <c r="BY53" s="41" t="str">
        <f>IF(Data!$BL53="DG",IF(INT(Data!$BB53)-Data!$BB53&lt;0,"Low","High"),IF(Data!$BL53="MG",IF(INT(Data!$BC53)-Data!$BC53&lt;0,"Low","High"),IF(Data!$BL53="LG",IF(INT(Data!$BD53)-Data!$BD53&lt;0,"Low","High"),"High")))</f>
        <v>Low</v>
      </c>
      <c r="BZ53" s="41" t="str">
        <f>IF(AND(Data!$BX53="High",Data!$BY53="High"),"High","Low")</f>
        <v>Low</v>
      </c>
      <c r="CA53" s="41" t="str">
        <f>IF(AND(Data!$BM53=Data!$BT53,Data!$BN53=Data!$BU53),"Matched",IF(Data!$BM53=Data!$BT53,"Sec Missed", IF(Data!$BN53=Data!$BU53," Pri Missed", "Both Missed")))</f>
        <v>Both Missed</v>
      </c>
      <c r="CB53" s="42">
        <v>100.0</v>
      </c>
      <c r="CC53" s="43" t="s">
        <v>100</v>
      </c>
      <c r="CD53" s="42">
        <v>100.0</v>
      </c>
      <c r="CE53" s="43" t="s">
        <v>3</v>
      </c>
      <c r="CF53" s="44"/>
      <c r="CG53" s="43" t="s">
        <v>101</v>
      </c>
      <c r="CH53" s="43" t="s">
        <v>101</v>
      </c>
      <c r="CI53" s="43" t="s">
        <v>98</v>
      </c>
      <c r="CJ53" s="42">
        <v>100.0</v>
      </c>
      <c r="CK53" s="43" t="s">
        <v>101</v>
      </c>
      <c r="CL53" s="43" t="s">
        <v>98</v>
      </c>
      <c r="CM53" s="42">
        <v>100.0</v>
      </c>
      <c r="CN53" s="43" t="s">
        <v>99</v>
      </c>
      <c r="CO53" s="1"/>
      <c r="CP53" s="1"/>
      <c r="CQ53" s="1"/>
      <c r="CR53" s="1"/>
      <c r="CS53" s="1"/>
      <c r="CT53" s="1"/>
      <c r="CU53" s="1"/>
    </row>
    <row r="54" ht="48.0" customHeight="1">
      <c r="A54" s="28">
        <v>2208.0</v>
      </c>
      <c r="B54" s="29">
        <v>28.0</v>
      </c>
      <c r="C54" s="30">
        <v>16.0</v>
      </c>
      <c r="D54" s="30">
        <v>20.0</v>
      </c>
      <c r="E54" s="30">
        <v>7.0</v>
      </c>
      <c r="F54" s="30">
        <v>23.0</v>
      </c>
      <c r="G54" s="30">
        <v>24.0</v>
      </c>
      <c r="H54" s="30">
        <v>4.0</v>
      </c>
      <c r="I54" s="30">
        <v>9.0</v>
      </c>
      <c r="J54" s="30">
        <v>18.5</v>
      </c>
      <c r="K54" s="30">
        <v>20.0</v>
      </c>
      <c r="L54" s="30">
        <v>11.0</v>
      </c>
      <c r="M54" s="30">
        <v>7.0</v>
      </c>
      <c r="N54" s="30">
        <v>21.0</v>
      </c>
      <c r="O54" s="31">
        <f>LARGE(Data!$K54:$N54,1)</f>
        <v>21</v>
      </c>
      <c r="P54" s="31">
        <f>LARGE(Data!$K54:$N54,2)</f>
        <v>20</v>
      </c>
      <c r="Q54" s="31">
        <f>LARGE(Data!$K54:$N54,3)</f>
        <v>11</v>
      </c>
      <c r="R54" s="31">
        <f>LARGE(Data!$K54:$N54,4)</f>
        <v>7</v>
      </c>
      <c r="S54" s="32">
        <f>LARGE(Data!$C54:$F54,1)</f>
        <v>23</v>
      </c>
      <c r="T54" s="32">
        <f>LARGE(Data!$C54:$F54,2)</f>
        <v>20</v>
      </c>
      <c r="U54" s="32">
        <f>LARGE(Data!$C54:$F54,3)</f>
        <v>16</v>
      </c>
      <c r="V54" s="32">
        <f>LARGE(Data!$C54:$F54,4)</f>
        <v>7</v>
      </c>
      <c r="W54" s="33">
        <f>LARGE(Data!$G54:$J54,1)</f>
        <v>24</v>
      </c>
      <c r="X54" s="33">
        <f>LARGE(Data!$G54:$J54,2)</f>
        <v>18.5</v>
      </c>
      <c r="Y54" s="33">
        <f>LARGE(Data!$G54:$J54,3)</f>
        <v>9</v>
      </c>
      <c r="Z54" s="33">
        <f>LARGE(Data!$G54:$J54,4)</f>
        <v>4</v>
      </c>
      <c r="AA54" s="30">
        <f>Data!$O54-Data!$P54</f>
        <v>1</v>
      </c>
      <c r="AB54" s="30">
        <f>Data!$P54-Data!$Q54</f>
        <v>9</v>
      </c>
      <c r="AC54" s="30">
        <f>Data!$Q54-Data!$R54</f>
        <v>4</v>
      </c>
      <c r="AD54" s="30">
        <f>(Data!$AA54+Data!$AB54)/SUM(Data!$AA54:$AC54)</f>
        <v>0.7142857143</v>
      </c>
      <c r="AE54" s="31">
        <f>Data!$AA54^2/SQRT(Data!$AA54^2+Data!$AB54^2+Data!$AC54^2)</f>
        <v>0.1010152545</v>
      </c>
      <c r="AF54" s="31">
        <f>Data!$AB54^2/SQRT(Data!$AA54^2+Data!$AB54^2+Data!$AC54^2)</f>
        <v>8.182235611</v>
      </c>
      <c r="AG54" s="31">
        <f>Data!$AC54^2/SQRT(Data!$AA54^2+Data!$AB54^2+Data!$AC54^2)</f>
        <v>1.616244071</v>
      </c>
      <c r="AH54" s="30">
        <f>Data!$S54-Data!$T54</f>
        <v>3</v>
      </c>
      <c r="AI54" s="30">
        <f>Data!$T54-Data!$U54</f>
        <v>4</v>
      </c>
      <c r="AJ54" s="30">
        <f>Data!$U54-Data!$V54</f>
        <v>9</v>
      </c>
      <c r="AK54" s="30">
        <f>(Data!$AH54+Data!$AI54)/(Data!$AH54+Data!$AI54+Data!$AJ54)</f>
        <v>0.4375</v>
      </c>
      <c r="AL54" s="32">
        <f>Data!$AH54^2/SQRT(Data!$AH54^2+Data!$AI54^2+Data!$AJ54^2)</f>
        <v>0.8741572761</v>
      </c>
      <c r="AM54" s="32">
        <f>Data!$AI54^2/SQRT(Data!$AH54^2+Data!$AI54^2+Data!$AJ54^2)</f>
        <v>1.55405738</v>
      </c>
      <c r="AN54" s="32">
        <f>Data!$AJ54^2/SQRT(Data!$AH54^2+Data!$AI54^2+Data!$AJ54^2)</f>
        <v>7.867415485</v>
      </c>
      <c r="AO54" s="30">
        <f>Data!$W54-Data!$X54</f>
        <v>5.5</v>
      </c>
      <c r="AP54" s="30">
        <f>Data!$X54-Data!$Y54</f>
        <v>9.5</v>
      </c>
      <c r="AQ54" s="30">
        <f>Data!$Y54-Data!$Z54</f>
        <v>5</v>
      </c>
      <c r="AR54" s="30">
        <f>(Data!$AO54+Data!$AP54)/(Data!$AO54+Data!$AP54+Data!$AQ54)</f>
        <v>0.75</v>
      </c>
      <c r="AS54" s="33">
        <f>Data!$AO54^2/SQRT(Data!$AO54^2+Data!$AP54^2+Data!$AQ54^2)</f>
        <v>2.507805684</v>
      </c>
      <c r="AT54" s="33">
        <f>Data!$AP54^2/SQRT(Data!$AO54^2+Data!$AP54^2+Data!$AQ54^2)</f>
        <v>7.481965717</v>
      </c>
      <c r="AU54" s="33">
        <f>Data!$AQ54^2/SQRT(Data!$AO54^2+Data!$AP54^2+Data!$AQ54^2)</f>
        <v>2.072566681</v>
      </c>
      <c r="AV54" s="34">
        <f>_xlfn.VAR.P(Data!$K54:$N54)</f>
        <v>35.1875</v>
      </c>
      <c r="AW54" s="35">
        <f>_xlfn.VAR.P(Data!$C54:$F54)</f>
        <v>36.25</v>
      </c>
      <c r="AX54" s="36">
        <f>_xlfn.VAR.P(Data!$G54:$J54)</f>
        <v>61.296875</v>
      </c>
      <c r="AY54" s="37"/>
      <c r="AZ54" s="38"/>
      <c r="BA54" s="39"/>
      <c r="BB54" s="30" t="str">
        <f>IF(AND(Data!$AE54&gt;Data!$AF54,Data!$AE54&gt;Data!$AG54),"1",IF(AND(Data!$AF54&gt;Data!$AE54,Data!$AF54&gt;Data!$AG54),IF(Data!$AF54&lt;2.5*Data!$AE54,"1.2",IF(OR(Data!$AE54&gt;2.5,Data!$AE54+Data!$AF54+Data!$AG54&lt;9),"2.2","2")),IF(AND(Data!$AG54&gt;3.5*Data!$AE54,Data!$AG54&gt;3.5*Data!$AF54,Data!$AE54+Data!$AF54+Data!$AG54&gt;11,Data!$AE54+Data!$AF54&lt;2,Data!$Q54&gt;=18),"3",IF((Data!$AE54&gt;3*Data!$AF54),"1.3",IF(AND(Data!$AF54&gt;3*Data!$AE54,Data!$AF54&gt;2),"2.3","3.3")))))</f>
        <v>2</v>
      </c>
      <c r="BC54" s="30" t="str">
        <f>IF(AND(Data!$AL54&gt;Data!$AM54,Data!$AL54&gt;Data!$AN54),"1",IF(AND(Data!$AM54&gt;Data!$AL54,Data!$AM54&gt;Data!$AN54),IF(Data!$AM54&lt;2.5*Data!$AL54,"1.2",IF(OR(Data!$AL54&gt;2.5,Data!$AL54+Data!$AM54+Data!$AN54&lt;9),"2.2","2")),IF(AND(Data!$AN54&gt;3.5*Data!$AL54,Data!$AN54&gt;3.5*Data!$AM54,Data!$AL54+Data!$AM54+Data!$AN54&gt;11,Data!$AL54+Data!$AM54&lt;2,Data!$U54&gt;=18),"3",IF((Data!$AL54&gt;3*Data!$AM54),"1.3",IF(AND(Data!$AM54&gt;3*Data!$AL54,Data!$AM54&gt;2),"2.3","3.3")))))</f>
        <v>3.3</v>
      </c>
      <c r="BD54" s="30" t="str">
        <f>IF(AND(Data!$AS54&gt;Data!$AT54,Data!$AS54&gt;Data!$AU54),"1",IF(AND(Data!$AT54&gt;Data!$AS54,Data!$AT54&gt;Data!$AU54),IF(Data!$AT54&lt;2.5*Data!$AS54,"1.2",IF(OR(Data!$AS54&gt;2.5,Data!$AS54+Data!$AT54+Data!$AU54&lt;9),"2.2","2")),IF(AND(Data!$AU54&gt;3.5*Data!$AS54,Data!$AU54&gt;3.5*Data!$AT54,Data!$AS54+Data!$AT54+Data!$AU54&gt;11,Data!$AS54+Data!$AT54&lt;2,Data!$Y54&gt;=18),"3",IF((Data!$AS54&gt;3*Data!$AT54),"1.3",IF(AND(Data!$AT54&gt;3*Data!$AS54,Data!$AT54&gt;2),"2.3","3.3")))))</f>
        <v>2.2</v>
      </c>
      <c r="BE54" s="30" t="str">
        <f t="array" ref="BE54">XLOOKUP(Data!$O54,Data!$K54:$N54,$K$1:$N$1,"?",0,1)&amp;XLOOKUP(Data!$P54,Data!$K54:$N54,$K$1:$N$1,"?",0,1)&amp;XLOOKUP(Data!$Q54,Data!$K54:$N54,$K$1:$N$1,"?",0,1)</f>
        <v>CDI</v>
      </c>
      <c r="BF54" s="30" t="str">
        <f t="array" ref="BF54">XLOOKUP(Data!$S54,Data!$C54:$F54,$C$1:$F$1,"?",0,1)&amp;XLOOKUP(Data!$T54,Data!$C54:$F54,$C$1:$F$1,"?",0,1)&amp;XLOOKUP(Data!$U54,Data!$C54:$F54,$C$1:$F$1,"?",0,1)</f>
        <v>CID</v>
      </c>
      <c r="BG54" s="30" t="str">
        <f t="array" ref="BG54">XLOOKUP(Data!$W54,Data!$G54:$J54,$G$1:$J$1,"?",0,1)&amp;XLOOKUP(Data!$X54,Data!$G54:$J54,$G$1:$J$1,"?",0,1)&amp;XLOOKUP(Data!$Y54,Data!$G54:$J54,$G$1:$J$1,"?",0,1)</f>
        <v>DCS</v>
      </c>
      <c r="BH54" s="30" t="str">
        <f>VLOOKUP(LEFT(Data!$BE54,Data!$BB54),'Key 2'!$A$1:$C$40,2,FALSE)</f>
        <v>DC</v>
      </c>
      <c r="BI54" s="30" t="str">
        <f>VLOOKUP(LEFT(Data!$BF54,Data!$BC54),'Key 2'!$A$1:$C$40,2,FALSE)</f>
        <v>DIC</v>
      </c>
      <c r="BJ54" s="30" t="str">
        <f>VLOOKUP(LEFT(Data!$BG54,Data!$BD54),'Key 2'!$A$1:$C$40,2,FALSE)</f>
        <v>DC</v>
      </c>
      <c r="BK54" s="30" t="str">
        <f>IF(AND(Data!$AV54&gt;=15,Data!$O54&gt;=20),"DG",IF(AND(Data!$AW54&gt;=15,Data!$S54&gt;=20),"MG",IF(AND(Data!$AV54&gt;=15,Data!$W54&gt;=20),"LG","0")))</f>
        <v>DG</v>
      </c>
      <c r="BL54" s="30" t="str">
        <f>IF(AND(Data!$BK54="DG",Data!$AW54&gt;=15,Data!$S54&gt;=20,Data!$BH54&lt;&gt;Data!$BI54),"MG","LG")</f>
        <v>MG</v>
      </c>
      <c r="BM54" s="30" t="str">
        <f>IF(Data!$BK54="DG",Data!$BH54,IF(Data!$BK54="MG",Data!$BI54,Data!$BJ54))</f>
        <v>DC</v>
      </c>
      <c r="BN54" s="30" t="str">
        <f>IF(Data!$BL54="DG",Data!$BH54,IF(Data!$BL54="MG",Data!$BI54,Data!$BJ54))</f>
        <v>DIC</v>
      </c>
      <c r="BO54" s="40"/>
      <c r="BP54" s="40"/>
      <c r="BQ54" s="40"/>
      <c r="BR54" s="41"/>
      <c r="BS54" s="41"/>
      <c r="BT54" s="41" t="str">
        <f>VLOOKUP(Data!$BR54,'Key 1'!$B$1:$D$15,2,FALSE)</f>
        <v>TI</v>
      </c>
      <c r="BU54" s="41" t="str">
        <f>VLOOKUP(Data!$BS54,'Key 1'!$B$1:$D$15,2,FALSE)</f>
        <v>TI</v>
      </c>
      <c r="BV54" s="41">
        <f>VLOOKUP(Data!$BR54,'Key 1'!$B$1:$D$15,3,FALSE)</f>
        <v>0</v>
      </c>
      <c r="BW54" s="41">
        <f>VLOOKUP(Data!$BS54,'Key 1'!$B$1:$D$15,3,FALSE)</f>
        <v>0</v>
      </c>
      <c r="BX54" s="41" t="str">
        <f>IF(Data!$BK54="DG",IF(INT(Data!$BB54)-Data!$BB54&lt;0,"Low","High"),IF(Data!$BK54="MG",IF(INT(Data!$BC54)-Data!$BC54&lt;0,"Low","High"),IF(Data!$BK54="LG",IF(INT(Data!$BD54)-Data!$BD54&lt;0,"Low","High"),"High")))</f>
        <v>High</v>
      </c>
      <c r="BY54" s="41" t="str">
        <f>IF(Data!$BL54="DG",IF(INT(Data!$BB54)-Data!$BB54&lt;0,"Low","High"),IF(Data!$BL54="MG",IF(INT(Data!$BC54)-Data!$BC54&lt;0,"Low","High"),IF(Data!$BL54="LG",IF(INT(Data!$BD54)-Data!$BD54&lt;0,"Low","High"),"High")))</f>
        <v>Low</v>
      </c>
      <c r="BZ54" s="41" t="str">
        <f>IF(AND(Data!$BX54="High",Data!$BY54="High"),"High","Low")</f>
        <v>Low</v>
      </c>
      <c r="CA54" s="41" t="str">
        <f>IF(AND(Data!$BM54=Data!$BT54,Data!$BN54=Data!$BU54),"Matched",IF(Data!$BM54=Data!$BT54,"Sec Missed", IF(Data!$BN54=Data!$BU54," Pri Missed", "Both Missed")))</f>
        <v>Both Missed</v>
      </c>
      <c r="CB54" s="42">
        <v>100.0</v>
      </c>
      <c r="CC54" s="42">
        <v>100.0</v>
      </c>
      <c r="CD54" s="42">
        <v>100.0</v>
      </c>
      <c r="CE54" s="43" t="s">
        <v>17</v>
      </c>
      <c r="CF54" s="43" t="s">
        <v>96</v>
      </c>
      <c r="CG54" s="43" t="s">
        <v>17</v>
      </c>
      <c r="CH54" s="43" t="s">
        <v>17</v>
      </c>
      <c r="CI54" s="43" t="s">
        <v>97</v>
      </c>
      <c r="CJ54" s="42">
        <v>100.0</v>
      </c>
      <c r="CK54" s="43" t="s">
        <v>96</v>
      </c>
      <c r="CL54" s="43" t="s">
        <v>102</v>
      </c>
      <c r="CM54" s="42">
        <v>100.0</v>
      </c>
      <c r="CN54" s="43" t="s">
        <v>99</v>
      </c>
      <c r="CO54" s="1"/>
      <c r="CP54" s="1"/>
      <c r="CQ54" s="1"/>
      <c r="CR54" s="1"/>
      <c r="CS54" s="1"/>
      <c r="CT54" s="1"/>
      <c r="CU54" s="1"/>
    </row>
    <row r="55" ht="48.0" customHeight="1">
      <c r="A55" s="28">
        <v>2209.0</v>
      </c>
      <c r="B55" s="29">
        <v>27.0</v>
      </c>
      <c r="C55" s="30">
        <v>12.0</v>
      </c>
      <c r="D55" s="30">
        <v>6.0</v>
      </c>
      <c r="E55" s="30">
        <v>13.0</v>
      </c>
      <c r="F55" s="30">
        <v>27.0</v>
      </c>
      <c r="G55" s="30">
        <v>18.0</v>
      </c>
      <c r="H55" s="30">
        <v>4.0</v>
      </c>
      <c r="I55" s="30">
        <v>7.0</v>
      </c>
      <c r="J55" s="30">
        <v>27.0</v>
      </c>
      <c r="K55" s="30">
        <v>14.5</v>
      </c>
      <c r="L55" s="30">
        <v>4.0</v>
      </c>
      <c r="M55" s="30">
        <v>9.5</v>
      </c>
      <c r="N55" s="30">
        <v>25.666666666666657</v>
      </c>
      <c r="O55" s="31">
        <f>LARGE(Data!$K55:$N55,1)</f>
        <v>25.66666667</v>
      </c>
      <c r="P55" s="31">
        <f>LARGE(Data!$K55:$N55,2)</f>
        <v>14.5</v>
      </c>
      <c r="Q55" s="31">
        <f>LARGE(Data!$K55:$N55,3)</f>
        <v>9.5</v>
      </c>
      <c r="R55" s="31">
        <f>LARGE(Data!$K55:$N55,4)</f>
        <v>4</v>
      </c>
      <c r="S55" s="32">
        <f>LARGE(Data!$C55:$F55,1)</f>
        <v>27</v>
      </c>
      <c r="T55" s="32">
        <f>LARGE(Data!$C55:$F55,2)</f>
        <v>13</v>
      </c>
      <c r="U55" s="32">
        <f>LARGE(Data!$C55:$F55,3)</f>
        <v>12</v>
      </c>
      <c r="V55" s="32">
        <f>LARGE(Data!$C55:$F55,4)</f>
        <v>6</v>
      </c>
      <c r="W55" s="33">
        <f>LARGE(Data!$G55:$J55,1)</f>
        <v>27</v>
      </c>
      <c r="X55" s="33">
        <f>LARGE(Data!$G55:$J55,2)</f>
        <v>18</v>
      </c>
      <c r="Y55" s="33">
        <f>LARGE(Data!$G55:$J55,3)</f>
        <v>7</v>
      </c>
      <c r="Z55" s="33">
        <f>LARGE(Data!$G55:$J55,4)</f>
        <v>4</v>
      </c>
      <c r="AA55" s="30">
        <f>Data!$O55-Data!$P55</f>
        <v>11.16666667</v>
      </c>
      <c r="AB55" s="30">
        <f>Data!$P55-Data!$Q55</f>
        <v>5</v>
      </c>
      <c r="AC55" s="30">
        <f>Data!$Q55-Data!$R55</f>
        <v>5.5</v>
      </c>
      <c r="AD55" s="30">
        <f>(Data!$AA55+Data!$AB55)/SUM(Data!$AA55:$AC55)</f>
        <v>0.7461538462</v>
      </c>
      <c r="AE55" s="31">
        <f>Data!$AA55^2/SQRT(Data!$AA55^2+Data!$AB55^2+Data!$AC55^2)</f>
        <v>9.295609758</v>
      </c>
      <c r="AF55" s="31">
        <f>Data!$AB55^2/SQRT(Data!$AA55^2+Data!$AB55^2+Data!$AC55^2)</f>
        <v>1.863677608</v>
      </c>
      <c r="AG55" s="31">
        <f>Data!$AC55^2/SQRT(Data!$AA55^2+Data!$AB55^2+Data!$AC55^2)</f>
        <v>2.255049906</v>
      </c>
      <c r="AH55" s="30">
        <f>Data!$S55-Data!$T55</f>
        <v>14</v>
      </c>
      <c r="AI55" s="30">
        <f>Data!$T55-Data!$U55</f>
        <v>1</v>
      </c>
      <c r="AJ55" s="30">
        <f>Data!$U55-Data!$V55</f>
        <v>6</v>
      </c>
      <c r="AK55" s="30">
        <f>(Data!$AH55+Data!$AI55)/(Data!$AH55+Data!$AI55+Data!$AJ55)</f>
        <v>0.7142857143</v>
      </c>
      <c r="AL55" s="32">
        <f>Data!$AH55^2/SQRT(Data!$AH55^2+Data!$AI55^2+Data!$AJ55^2)</f>
        <v>12.84038693</v>
      </c>
      <c r="AM55" s="32">
        <f>Data!$AI55^2/SQRT(Data!$AH55^2+Data!$AI55^2+Data!$AJ55^2)</f>
        <v>0.06551217821</v>
      </c>
      <c r="AN55" s="32">
        <f>Data!$AJ55^2/SQRT(Data!$AH55^2+Data!$AI55^2+Data!$AJ55^2)</f>
        <v>2.358438415</v>
      </c>
      <c r="AO55" s="30">
        <f>Data!$W55-Data!$X55</f>
        <v>9</v>
      </c>
      <c r="AP55" s="30">
        <f>Data!$X55-Data!$Y55</f>
        <v>11</v>
      </c>
      <c r="AQ55" s="30">
        <f>Data!$Y55-Data!$Z55</f>
        <v>3</v>
      </c>
      <c r="AR55" s="30">
        <f>(Data!$AO55+Data!$AP55)/(Data!$AO55+Data!$AP55+Data!$AQ55)</f>
        <v>0.8695652174</v>
      </c>
      <c r="AS55" s="33">
        <f>Data!$AO55^2/SQRT(Data!$AO55^2+Data!$AP55^2+Data!$AQ55^2)</f>
        <v>5.576269966</v>
      </c>
      <c r="AT55" s="33">
        <f>Data!$AP55^2/SQRT(Data!$AO55^2+Data!$AP55^2+Data!$AQ55^2)</f>
        <v>8.329983529</v>
      </c>
      <c r="AU55" s="33">
        <f>Data!$AQ55^2/SQRT(Data!$AO55^2+Data!$AP55^2+Data!$AQ55^2)</f>
        <v>0.6195855517</v>
      </c>
      <c r="AV55" s="34">
        <f>_xlfn.VAR.P(Data!$K55:$N55)</f>
        <v>63.8125</v>
      </c>
      <c r="AW55" s="35">
        <f>_xlfn.VAR.P(Data!$C55:$F55)</f>
        <v>59.25</v>
      </c>
      <c r="AX55" s="36">
        <f>_xlfn.VAR.P(Data!$G55:$J55)</f>
        <v>83.5</v>
      </c>
      <c r="AY55" s="37"/>
      <c r="AZ55" s="38"/>
      <c r="BA55" s="39"/>
      <c r="BB55" s="30" t="str">
        <f>IF(AND(Data!$AE55&gt;Data!$AF55,Data!$AE55&gt;Data!$AG55),"1",IF(AND(Data!$AF55&gt;Data!$AE55,Data!$AF55&gt;Data!$AG55),IF(Data!$AF55&lt;2.5*Data!$AE55,"1.2",IF(OR(Data!$AE55&gt;2.5,Data!$AE55+Data!$AF55+Data!$AG55&lt;9),"2.2","2")),IF(AND(Data!$AG55&gt;3.5*Data!$AE55,Data!$AG55&gt;3.5*Data!$AF55,Data!$AE55+Data!$AF55+Data!$AG55&gt;11,Data!$AE55+Data!$AF55&lt;2,Data!$Q55&gt;=18),"3",IF((Data!$AE55&gt;3*Data!$AF55),"1.3",IF(AND(Data!$AF55&gt;3*Data!$AE55,Data!$AF55&gt;2),"2.3","3.3")))))</f>
        <v>1</v>
      </c>
      <c r="BC55" s="30" t="str">
        <f>IF(AND(Data!$AL55&gt;Data!$AM55,Data!$AL55&gt;Data!$AN55),"1",IF(AND(Data!$AM55&gt;Data!$AL55,Data!$AM55&gt;Data!$AN55),IF(Data!$AM55&lt;2.5*Data!$AL55,"1.2",IF(OR(Data!$AL55&gt;2.5,Data!$AL55+Data!$AM55+Data!$AN55&lt;9),"2.2","2")),IF(AND(Data!$AN55&gt;3.5*Data!$AL55,Data!$AN55&gt;3.5*Data!$AM55,Data!$AL55+Data!$AM55+Data!$AN55&gt;11,Data!$AL55+Data!$AM55&lt;2,Data!$U55&gt;=18),"3",IF((Data!$AL55&gt;3*Data!$AM55),"1.3",IF(AND(Data!$AM55&gt;3*Data!$AL55,Data!$AM55&gt;2),"2.3","3.3")))))</f>
        <v>1</v>
      </c>
      <c r="BD55" s="30" t="str">
        <f>IF(AND(Data!$AS55&gt;Data!$AT55,Data!$AS55&gt;Data!$AU55),"1",IF(AND(Data!$AT55&gt;Data!$AS55,Data!$AT55&gt;Data!$AU55),IF(Data!$AT55&lt;2.5*Data!$AS55,"1.2",IF(OR(Data!$AS55&gt;2.5,Data!$AS55+Data!$AT55+Data!$AU55&lt;9),"2.2","2")),IF(AND(Data!$AU55&gt;3.5*Data!$AS55,Data!$AU55&gt;3.5*Data!$AT55,Data!$AS55+Data!$AT55+Data!$AU55&gt;11,Data!$AS55+Data!$AT55&lt;2,Data!$Y55&gt;=18),"3",IF((Data!$AS55&gt;3*Data!$AT55),"1.3",IF(AND(Data!$AT55&gt;3*Data!$AS55,Data!$AT55&gt;2),"2.3","3.3")))))</f>
        <v>1.2</v>
      </c>
      <c r="BE55" s="30" t="str">
        <f t="array" ref="BE55">XLOOKUP(Data!$O55,Data!$K55:$N55,$K$1:$N$1,"?",0,1)&amp;XLOOKUP(Data!$P55,Data!$K55:$N55,$K$1:$N$1,"?",0,1)&amp;XLOOKUP(Data!$Q55,Data!$K55:$N55,$K$1:$N$1,"?",0,1)</f>
        <v>CDS</v>
      </c>
      <c r="BF55" s="30" t="str">
        <f t="array" ref="BF55">XLOOKUP(Data!$S55,Data!$C55:$F55,$C$1:$F$1,"?",0,1)&amp;XLOOKUP(Data!$T55,Data!$C55:$F55,$C$1:$F$1,"?",0,1)&amp;XLOOKUP(Data!$U55,Data!$C55:$F55,$C$1:$F$1,"?",0,1)</f>
        <v>CSD</v>
      </c>
      <c r="BG55" s="30" t="str">
        <f t="array" ref="BG55">XLOOKUP(Data!$W55,Data!$G55:$J55,$G$1:$J$1,"?",0,1)&amp;XLOOKUP(Data!$X55,Data!$G55:$J55,$G$1:$J$1,"?",0,1)&amp;XLOOKUP(Data!$Y55,Data!$G55:$J55,$G$1:$J$1,"?",0,1)</f>
        <v>CDS</v>
      </c>
      <c r="BH55" s="30" t="str">
        <f>VLOOKUP(LEFT(Data!$BE55,Data!$BB55),'Key 2'!$A$1:$C$40,2,FALSE)</f>
        <v>C</v>
      </c>
      <c r="BI55" s="30" t="str">
        <f>VLOOKUP(LEFT(Data!$BF55,Data!$BC55),'Key 2'!$A$1:$C$40,2,FALSE)</f>
        <v>C</v>
      </c>
      <c r="BJ55" s="30" t="str">
        <f>VLOOKUP(LEFT(Data!$BG55,Data!$BD55),'Key 2'!$A$1:$C$40,2,FALSE)</f>
        <v>C</v>
      </c>
      <c r="BK55" s="30" t="str">
        <f>IF(AND(Data!$AV55&gt;=15,Data!$O55&gt;=20),"DG",IF(AND(Data!$AW55&gt;=15,Data!$S55&gt;=20),"MG",IF(AND(Data!$AV55&gt;=15,Data!$W55&gt;=20),"LG","0")))</f>
        <v>DG</v>
      </c>
      <c r="BL55" s="30" t="str">
        <f>IF(AND(Data!$BK55="DG",Data!$AW55&gt;=15,Data!$S55&gt;=20,Data!$BH55&lt;&gt;Data!$BI55),"MG","LG")</f>
        <v>LG</v>
      </c>
      <c r="BM55" s="30" t="str">
        <f>IF(Data!$BK55="DG",Data!$BH55,IF(Data!$BK55="MG",Data!$BI55,Data!$BJ55))</f>
        <v>C</v>
      </c>
      <c r="BN55" s="30" t="str">
        <f>IF(Data!$BL55="DG",Data!$BH55,IF(Data!$BL55="MG",Data!$BI55,Data!$BJ55))</f>
        <v>C</v>
      </c>
      <c r="BO55" s="40"/>
      <c r="BP55" s="40"/>
      <c r="BQ55" s="40"/>
      <c r="BR55" s="41"/>
      <c r="BS55" s="41"/>
      <c r="BT55" s="41" t="str">
        <f>VLOOKUP(Data!$BR55,'Key 1'!$B$1:$D$15,2,FALSE)</f>
        <v>TI</v>
      </c>
      <c r="BU55" s="41" t="str">
        <f>VLOOKUP(Data!$BS55,'Key 1'!$B$1:$D$15,2,FALSE)</f>
        <v>TI</v>
      </c>
      <c r="BV55" s="41">
        <f>VLOOKUP(Data!$BR55,'Key 1'!$B$1:$D$15,3,FALSE)</f>
        <v>0</v>
      </c>
      <c r="BW55" s="41">
        <f>VLOOKUP(Data!$BS55,'Key 1'!$B$1:$D$15,3,FALSE)</f>
        <v>0</v>
      </c>
      <c r="BX55" s="41" t="str">
        <f>IF(Data!$BK55="DG",IF(INT(Data!$BB55)-Data!$BB55&lt;0,"Low","High"),IF(Data!$BK55="MG",IF(INT(Data!$BC55)-Data!$BC55&lt;0,"Low","High"),IF(Data!$BK55="LG",IF(INT(Data!$BD55)-Data!$BD55&lt;0,"Low","High"),"High")))</f>
        <v>High</v>
      </c>
      <c r="BY55" s="41" t="str">
        <f>IF(Data!$BL55="DG",IF(INT(Data!$BB55)-Data!$BB55&lt;0,"Low","High"),IF(Data!$BL55="MG",IF(INT(Data!$BC55)-Data!$BC55&lt;0,"Low","High"),IF(Data!$BL55="LG",IF(INT(Data!$BD55)-Data!$BD55&lt;0,"Low","High"),"High")))</f>
        <v>Low</v>
      </c>
      <c r="BZ55" s="41" t="str">
        <f>IF(AND(Data!$BX55="High",Data!$BY55="High"),"High","Low")</f>
        <v>Low</v>
      </c>
      <c r="CA55" s="41" t="str">
        <f>IF(AND(Data!$BM55=Data!$BT55,Data!$BN55=Data!$BU55),"Matched",IF(Data!$BM55=Data!$BT55,"Sec Missed", IF(Data!$BN55=Data!$BU55," Pri Missed", "Both Missed")))</f>
        <v>Both Missed</v>
      </c>
      <c r="CB55" s="42">
        <v>100.0</v>
      </c>
      <c r="CC55" s="42">
        <v>100.0</v>
      </c>
      <c r="CD55" s="42">
        <v>69.9</v>
      </c>
      <c r="CE55" s="43" t="s">
        <v>3</v>
      </c>
      <c r="CF55" s="43" t="s">
        <v>3</v>
      </c>
      <c r="CG55" s="43" t="s">
        <v>17</v>
      </c>
      <c r="CH55" s="43" t="s">
        <v>3</v>
      </c>
      <c r="CI55" s="43" t="s">
        <v>97</v>
      </c>
      <c r="CJ55" s="42">
        <v>100.0</v>
      </c>
      <c r="CK55" s="43" t="s">
        <v>17</v>
      </c>
      <c r="CL55" s="43" t="s">
        <v>98</v>
      </c>
      <c r="CM55" s="42">
        <v>69.92</v>
      </c>
      <c r="CN55" s="43" t="s">
        <v>99</v>
      </c>
      <c r="CO55" s="1"/>
      <c r="CP55" s="1"/>
      <c r="CQ55" s="1"/>
      <c r="CR55" s="1"/>
      <c r="CS55" s="1"/>
      <c r="CT55" s="1"/>
      <c r="CU55" s="1"/>
    </row>
    <row r="56" ht="48.0" customHeight="1">
      <c r="A56" s="28">
        <v>2210.0</v>
      </c>
      <c r="B56" s="29">
        <v>28.0</v>
      </c>
      <c r="C56" s="30">
        <v>20.0</v>
      </c>
      <c r="D56" s="30">
        <v>16.0</v>
      </c>
      <c r="E56" s="30">
        <v>3.0</v>
      </c>
      <c r="F56" s="30">
        <v>23.0</v>
      </c>
      <c r="G56" s="30">
        <v>22.0</v>
      </c>
      <c r="H56" s="30">
        <v>10.0</v>
      </c>
      <c r="I56" s="30">
        <v>9.0</v>
      </c>
      <c r="J56" s="30">
        <v>16.0</v>
      </c>
      <c r="K56" s="30">
        <v>21.0</v>
      </c>
      <c r="L56" s="30">
        <v>12.0</v>
      </c>
      <c r="M56" s="30">
        <v>5.0</v>
      </c>
      <c r="N56" s="30">
        <v>20.0</v>
      </c>
      <c r="O56" s="31">
        <f>LARGE(Data!$K56:$N56,1)</f>
        <v>21</v>
      </c>
      <c r="P56" s="31">
        <f>LARGE(Data!$K56:$N56,2)</f>
        <v>20</v>
      </c>
      <c r="Q56" s="31">
        <f>LARGE(Data!$K56:$N56,3)</f>
        <v>12</v>
      </c>
      <c r="R56" s="31">
        <f>LARGE(Data!$K56:$N56,4)</f>
        <v>5</v>
      </c>
      <c r="S56" s="32">
        <f>LARGE(Data!$C56:$F56,1)</f>
        <v>23</v>
      </c>
      <c r="T56" s="32">
        <f>LARGE(Data!$C56:$F56,2)</f>
        <v>20</v>
      </c>
      <c r="U56" s="32">
        <f>LARGE(Data!$C56:$F56,3)</f>
        <v>16</v>
      </c>
      <c r="V56" s="32">
        <f>LARGE(Data!$C56:$F56,4)</f>
        <v>3</v>
      </c>
      <c r="W56" s="33">
        <f>LARGE(Data!$G56:$J56,1)</f>
        <v>22</v>
      </c>
      <c r="X56" s="33">
        <f>LARGE(Data!$G56:$J56,2)</f>
        <v>16</v>
      </c>
      <c r="Y56" s="33">
        <f>LARGE(Data!$G56:$J56,3)</f>
        <v>10</v>
      </c>
      <c r="Z56" s="33">
        <f>LARGE(Data!$G56:$J56,4)</f>
        <v>9</v>
      </c>
      <c r="AA56" s="30">
        <f>Data!$O56-Data!$P56</f>
        <v>1</v>
      </c>
      <c r="AB56" s="30">
        <f>Data!$P56-Data!$Q56</f>
        <v>8</v>
      </c>
      <c r="AC56" s="30">
        <f>Data!$Q56-Data!$R56</f>
        <v>7</v>
      </c>
      <c r="AD56" s="30">
        <f>(Data!$AA56+Data!$AB56)/SUM(Data!$AA56:$AC56)</f>
        <v>0.5625</v>
      </c>
      <c r="AE56" s="31">
        <f>Data!$AA56^2/SQRT(Data!$AA56^2+Data!$AB56^2+Data!$AC56^2)</f>
        <v>0.09365858116</v>
      </c>
      <c r="AF56" s="31">
        <f>Data!$AB56^2/SQRT(Data!$AA56^2+Data!$AB56^2+Data!$AC56^2)</f>
        <v>5.994149194</v>
      </c>
      <c r="AG56" s="31">
        <f>Data!$AC56^2/SQRT(Data!$AA56^2+Data!$AB56^2+Data!$AC56^2)</f>
        <v>4.589270477</v>
      </c>
      <c r="AH56" s="30">
        <f>Data!$S56-Data!$T56</f>
        <v>3</v>
      </c>
      <c r="AI56" s="30">
        <f>Data!$T56-Data!$U56</f>
        <v>4</v>
      </c>
      <c r="AJ56" s="30">
        <f>Data!$U56-Data!$V56</f>
        <v>13</v>
      </c>
      <c r="AK56" s="30">
        <f>(Data!$AH56+Data!$AI56)/(Data!$AH56+Data!$AI56+Data!$AJ56)</f>
        <v>0.35</v>
      </c>
      <c r="AL56" s="32">
        <f>Data!$AH56^2/SQRT(Data!$AH56^2+Data!$AI56^2+Data!$AJ56^2)</f>
        <v>0.6461623428</v>
      </c>
      <c r="AM56" s="32">
        <f>Data!$AI56^2/SQRT(Data!$AH56^2+Data!$AI56^2+Data!$AJ56^2)</f>
        <v>1.148733054</v>
      </c>
      <c r="AN56" s="32">
        <f>Data!$AJ56^2/SQRT(Data!$AH56^2+Data!$AI56^2+Data!$AJ56^2)</f>
        <v>12.13349288</v>
      </c>
      <c r="AO56" s="30">
        <f>Data!$W56-Data!$X56</f>
        <v>6</v>
      </c>
      <c r="AP56" s="30">
        <f>Data!$X56-Data!$Y56</f>
        <v>6</v>
      </c>
      <c r="AQ56" s="30">
        <f>Data!$Y56-Data!$Z56</f>
        <v>1</v>
      </c>
      <c r="AR56" s="30">
        <f>(Data!$AO56+Data!$AP56)/(Data!$AO56+Data!$AP56+Data!$AQ56)</f>
        <v>0.9230769231</v>
      </c>
      <c r="AS56" s="33">
        <f>Data!$AO56^2/SQRT(Data!$AO56^2+Data!$AP56^2+Data!$AQ56^2)</f>
        <v>4.213481299</v>
      </c>
      <c r="AT56" s="33">
        <f>Data!$AP56^2/SQRT(Data!$AO56^2+Data!$AP56^2+Data!$AQ56^2)</f>
        <v>4.213481299</v>
      </c>
      <c r="AU56" s="33">
        <f>Data!$AQ56^2/SQRT(Data!$AO56^2+Data!$AP56^2+Data!$AQ56^2)</f>
        <v>0.1170411472</v>
      </c>
      <c r="AV56" s="34">
        <f>_xlfn.VAR.P(Data!$K56:$N56)</f>
        <v>42.25</v>
      </c>
      <c r="AW56" s="35">
        <f>_xlfn.VAR.P(Data!$C56:$F56)</f>
        <v>58.25</v>
      </c>
      <c r="AX56" s="36">
        <f>_xlfn.VAR.P(Data!$G56:$J56)</f>
        <v>27.1875</v>
      </c>
      <c r="AY56" s="37"/>
      <c r="AZ56" s="38"/>
      <c r="BA56" s="39"/>
      <c r="BB56" s="30" t="str">
        <f>IF(AND(Data!$AE56&gt;Data!$AF56,Data!$AE56&gt;Data!$AG56),"1",IF(AND(Data!$AF56&gt;Data!$AE56,Data!$AF56&gt;Data!$AG56),IF(Data!$AF56&lt;2.5*Data!$AE56,"1.2",IF(OR(Data!$AE56&gt;2.5,Data!$AE56+Data!$AF56+Data!$AG56&lt;9),"2.2","2")),IF(AND(Data!$AG56&gt;3.5*Data!$AE56,Data!$AG56&gt;3.5*Data!$AF56,Data!$AE56+Data!$AF56+Data!$AG56&gt;11,Data!$AE56+Data!$AF56&lt;2,Data!$Q56&gt;=18),"3",IF((Data!$AE56&gt;3*Data!$AF56),"1.3",IF(AND(Data!$AF56&gt;3*Data!$AE56,Data!$AF56&gt;2),"2.3","3.3")))))</f>
        <v>2</v>
      </c>
      <c r="BC56" s="30" t="str">
        <f>IF(AND(Data!$AL56&gt;Data!$AM56,Data!$AL56&gt;Data!$AN56),"1",IF(AND(Data!$AM56&gt;Data!$AL56,Data!$AM56&gt;Data!$AN56),IF(Data!$AM56&lt;2.5*Data!$AL56,"1.2",IF(OR(Data!$AL56&gt;2.5,Data!$AL56+Data!$AM56+Data!$AN56&lt;9),"2.2","2")),IF(AND(Data!$AN56&gt;3.5*Data!$AL56,Data!$AN56&gt;3.5*Data!$AM56,Data!$AL56+Data!$AM56+Data!$AN56&gt;11,Data!$AL56+Data!$AM56&lt;2,Data!$U56&gt;=18),"3",IF((Data!$AL56&gt;3*Data!$AM56),"1.3",IF(AND(Data!$AM56&gt;3*Data!$AL56,Data!$AM56&gt;2),"2.3","3.3")))))</f>
        <v>3.3</v>
      </c>
      <c r="BD56" s="30" t="str">
        <f>IF(AND(Data!$AS56&gt;Data!$AT56,Data!$AS56&gt;Data!$AU56),"1",IF(AND(Data!$AT56&gt;Data!$AS56,Data!$AT56&gt;Data!$AU56),IF(Data!$AT56&lt;2.5*Data!$AS56,"1.2",IF(OR(Data!$AS56&gt;2.5,Data!$AS56+Data!$AT56+Data!$AU56&lt;9),"2.2","2")),IF(AND(Data!$AU56&gt;3.5*Data!$AS56,Data!$AU56&gt;3.5*Data!$AT56,Data!$AS56+Data!$AT56+Data!$AU56&gt;11,Data!$AS56+Data!$AT56&lt;2,Data!$Y56&gt;=18),"3",IF((Data!$AS56&gt;3*Data!$AT56),"1.3",IF(AND(Data!$AT56&gt;3*Data!$AS56,Data!$AT56&gt;2),"2.3","3.3")))))</f>
        <v>3.3</v>
      </c>
      <c r="BE56" s="30" t="str">
        <f t="array" ref="BE56">XLOOKUP(Data!$O56,Data!$K56:$N56,$K$1:$N$1,"?",0,1)&amp;XLOOKUP(Data!$P56,Data!$K56:$N56,$K$1:$N$1,"?",0,1)&amp;XLOOKUP(Data!$Q56,Data!$K56:$N56,$K$1:$N$1,"?",0,1)</f>
        <v>DCI</v>
      </c>
      <c r="BF56" s="30" t="str">
        <f t="array" ref="BF56">XLOOKUP(Data!$S56,Data!$C56:$F56,$C$1:$F$1,"?",0,1)&amp;XLOOKUP(Data!$T56,Data!$C56:$F56,$C$1:$F$1,"?",0,1)&amp;XLOOKUP(Data!$U56,Data!$C56:$F56,$C$1:$F$1,"?",0,1)</f>
        <v>CDI</v>
      </c>
      <c r="BG56" s="30" t="str">
        <f t="array" ref="BG56">XLOOKUP(Data!$W56,Data!$G56:$J56,$G$1:$J$1,"?",0,1)&amp;XLOOKUP(Data!$X56,Data!$G56:$J56,$G$1:$J$1,"?",0,1)&amp;XLOOKUP(Data!$Y56,Data!$G56:$J56,$G$1:$J$1,"?",0,1)</f>
        <v>DCI</v>
      </c>
      <c r="BH56" s="30" t="str">
        <f>VLOOKUP(LEFT(Data!$BE56,Data!$BB56),'Key 2'!$A$1:$C$40,2,FALSE)</f>
        <v>DC</v>
      </c>
      <c r="BI56" s="30" t="str">
        <f>VLOOKUP(LEFT(Data!$BF56,Data!$BC56),'Key 2'!$A$1:$C$40,2,FALSE)</f>
        <v>DIC</v>
      </c>
      <c r="BJ56" s="30" t="str">
        <f>VLOOKUP(LEFT(Data!$BG56,Data!$BD56),'Key 2'!$A$1:$C$40,2,FALSE)</f>
        <v>DIC</v>
      </c>
      <c r="BK56" s="30" t="str">
        <f>IF(AND(Data!$AV56&gt;=15,Data!$O56&gt;=20),"DG",IF(AND(Data!$AW56&gt;=15,Data!$S56&gt;=20),"MG",IF(AND(Data!$AV56&gt;=15,Data!$W56&gt;=20),"LG","0")))</f>
        <v>DG</v>
      </c>
      <c r="BL56" s="30" t="str">
        <f>IF(AND(Data!$BK56="DG",Data!$AW56&gt;=15,Data!$S56&gt;=20,Data!$BH56&lt;&gt;Data!$BI56),"MG","LG")</f>
        <v>MG</v>
      </c>
      <c r="BM56" s="30" t="str">
        <f>IF(Data!$BK56="DG",Data!$BH56,IF(Data!$BK56="MG",Data!$BI56,Data!$BJ56))</f>
        <v>DC</v>
      </c>
      <c r="BN56" s="30" t="str">
        <f>IF(Data!$BL56="DG",Data!$BH56,IF(Data!$BL56="MG",Data!$BI56,Data!$BJ56))</f>
        <v>DIC</v>
      </c>
      <c r="BO56" s="40"/>
      <c r="BP56" s="40"/>
      <c r="BQ56" s="40"/>
      <c r="BR56" s="41"/>
      <c r="BS56" s="41"/>
      <c r="BT56" s="41" t="str">
        <f>VLOOKUP(Data!$BR56,'Key 1'!$B$1:$D$15,2,FALSE)</f>
        <v>TI</v>
      </c>
      <c r="BU56" s="41" t="str">
        <f>VLOOKUP(Data!$BS56,'Key 1'!$B$1:$D$15,2,FALSE)</f>
        <v>TI</v>
      </c>
      <c r="BV56" s="41">
        <f>VLOOKUP(Data!$BR56,'Key 1'!$B$1:$D$15,3,FALSE)</f>
        <v>0</v>
      </c>
      <c r="BW56" s="41">
        <f>VLOOKUP(Data!$BS56,'Key 1'!$B$1:$D$15,3,FALSE)</f>
        <v>0</v>
      </c>
      <c r="BX56" s="41" t="str">
        <f>IF(Data!$BK56="DG",IF(INT(Data!$BB56)-Data!$BB56&lt;0,"Low","High"),IF(Data!$BK56="MG",IF(INT(Data!$BC56)-Data!$BC56&lt;0,"Low","High"),IF(Data!$BK56="LG",IF(INT(Data!$BD56)-Data!$BD56&lt;0,"Low","High"),"High")))</f>
        <v>High</v>
      </c>
      <c r="BY56" s="41" t="str">
        <f>IF(Data!$BL56="DG",IF(INT(Data!$BB56)-Data!$BB56&lt;0,"Low","High"),IF(Data!$BL56="MG",IF(INT(Data!$BC56)-Data!$BC56&lt;0,"Low","High"),IF(Data!$BL56="LG",IF(INT(Data!$BD56)-Data!$BD56&lt;0,"Low","High"),"High")))</f>
        <v>Low</v>
      </c>
      <c r="BZ56" s="41" t="str">
        <f>IF(AND(Data!$BX56="High",Data!$BY56="High"),"High","Low")</f>
        <v>Low</v>
      </c>
      <c r="CA56" s="41" t="str">
        <f>IF(AND(Data!$BM56=Data!$BT56,Data!$BN56=Data!$BU56),"Matched",IF(Data!$BM56=Data!$BT56,"Sec Missed", IF(Data!$BN56=Data!$BU56," Pri Missed", "Both Missed")))</f>
        <v>Both Missed</v>
      </c>
      <c r="CB56" s="42">
        <v>100.0</v>
      </c>
      <c r="CC56" s="42">
        <v>100.0</v>
      </c>
      <c r="CD56" s="42">
        <v>100.0</v>
      </c>
      <c r="CE56" s="43" t="s">
        <v>17</v>
      </c>
      <c r="CF56" s="43" t="s">
        <v>17</v>
      </c>
      <c r="CG56" s="43" t="s">
        <v>0</v>
      </c>
      <c r="CH56" s="43" t="s">
        <v>17</v>
      </c>
      <c r="CI56" s="43" t="s">
        <v>97</v>
      </c>
      <c r="CJ56" s="42">
        <v>100.0</v>
      </c>
      <c r="CK56" s="43" t="s">
        <v>0</v>
      </c>
      <c r="CL56" s="43" t="s">
        <v>98</v>
      </c>
      <c r="CM56" s="42">
        <v>100.0</v>
      </c>
      <c r="CN56" s="43" t="s">
        <v>99</v>
      </c>
      <c r="CO56" s="1"/>
      <c r="CP56" s="1"/>
      <c r="CQ56" s="1"/>
      <c r="CR56" s="1"/>
      <c r="CS56" s="1"/>
      <c r="CT56" s="1"/>
      <c r="CU56" s="1"/>
    </row>
    <row r="57" ht="48.0" customHeight="1">
      <c r="A57" s="28">
        <v>2211.0</v>
      </c>
      <c r="B57" s="29">
        <v>28.0</v>
      </c>
      <c r="C57" s="30">
        <v>5.0</v>
      </c>
      <c r="D57" s="30">
        <v>23.5</v>
      </c>
      <c r="E57" s="30">
        <v>10.0</v>
      </c>
      <c r="F57" s="30">
        <v>24.0</v>
      </c>
      <c r="G57" s="30">
        <v>7.0</v>
      </c>
      <c r="H57" s="30">
        <v>16.0</v>
      </c>
      <c r="I57" s="30">
        <v>22.0</v>
      </c>
      <c r="J57" s="30">
        <v>16.0</v>
      </c>
      <c r="K57" s="30">
        <v>7.0</v>
      </c>
      <c r="L57" s="30">
        <v>20.0</v>
      </c>
      <c r="M57" s="30">
        <v>13.0</v>
      </c>
      <c r="N57" s="30">
        <v>21.0</v>
      </c>
      <c r="O57" s="31">
        <f>LARGE(Data!$K57:$N57,1)</f>
        <v>21</v>
      </c>
      <c r="P57" s="31">
        <f>LARGE(Data!$K57:$N57,2)</f>
        <v>20</v>
      </c>
      <c r="Q57" s="31">
        <f>LARGE(Data!$K57:$N57,3)</f>
        <v>13</v>
      </c>
      <c r="R57" s="31">
        <f>LARGE(Data!$K57:$N57,4)</f>
        <v>7</v>
      </c>
      <c r="S57" s="32">
        <f>LARGE(Data!$C57:$F57,1)</f>
        <v>24</v>
      </c>
      <c r="T57" s="32">
        <f>LARGE(Data!$C57:$F57,2)</f>
        <v>23.5</v>
      </c>
      <c r="U57" s="32">
        <f>LARGE(Data!$C57:$F57,3)</f>
        <v>10</v>
      </c>
      <c r="V57" s="32">
        <f>LARGE(Data!$C57:$F57,4)</f>
        <v>5</v>
      </c>
      <c r="W57" s="33">
        <f>LARGE(Data!$G57:$J57,1)</f>
        <v>22</v>
      </c>
      <c r="X57" s="33">
        <f>LARGE(Data!$G57:$J57,2)</f>
        <v>16</v>
      </c>
      <c r="Y57" s="33">
        <f>LARGE(Data!$G57:$J57,3)</f>
        <v>16</v>
      </c>
      <c r="Z57" s="33">
        <f>LARGE(Data!$G57:$J57,4)</f>
        <v>7</v>
      </c>
      <c r="AA57" s="30">
        <f>Data!$O57-Data!$P57</f>
        <v>1</v>
      </c>
      <c r="AB57" s="30">
        <f>Data!$P57-Data!$Q57</f>
        <v>7</v>
      </c>
      <c r="AC57" s="30">
        <f>Data!$Q57-Data!$R57</f>
        <v>6</v>
      </c>
      <c r="AD57" s="30">
        <f>(Data!$AA57+Data!$AB57)/SUM(Data!$AA57:$AC57)</f>
        <v>0.5714285714</v>
      </c>
      <c r="AE57" s="31">
        <f>Data!$AA57^2/SQRT(Data!$AA57^2+Data!$AB57^2+Data!$AC57^2)</f>
        <v>0.1078327732</v>
      </c>
      <c r="AF57" s="31">
        <f>Data!$AB57^2/SQRT(Data!$AA57^2+Data!$AB57^2+Data!$AC57^2)</f>
        <v>5.283805887</v>
      </c>
      <c r="AG57" s="31">
        <f>Data!$AC57^2/SQRT(Data!$AA57^2+Data!$AB57^2+Data!$AC57^2)</f>
        <v>3.881979835</v>
      </c>
      <c r="AH57" s="30">
        <f>Data!$S57-Data!$T57</f>
        <v>0.5</v>
      </c>
      <c r="AI57" s="30">
        <f>Data!$T57-Data!$U57</f>
        <v>13.5</v>
      </c>
      <c r="AJ57" s="30">
        <f>Data!$U57-Data!$V57</f>
        <v>5</v>
      </c>
      <c r="AK57" s="30">
        <f>(Data!$AH57+Data!$AI57)/(Data!$AH57+Data!$AI57+Data!$AJ57)</f>
        <v>0.7368421053</v>
      </c>
      <c r="AL57" s="32">
        <f>Data!$AH57^2/SQRT(Data!$AH57^2+Data!$AI57^2+Data!$AJ57^2)</f>
        <v>0.01735525336</v>
      </c>
      <c r="AM57" s="32">
        <f>Data!$AI57^2/SQRT(Data!$AH57^2+Data!$AI57^2+Data!$AJ57^2)</f>
        <v>12.6519797</v>
      </c>
      <c r="AN57" s="32">
        <f>Data!$AJ57^2/SQRT(Data!$AH57^2+Data!$AI57^2+Data!$AJ57^2)</f>
        <v>1.735525336</v>
      </c>
      <c r="AO57" s="30">
        <f>Data!$W57-Data!$X57</f>
        <v>6</v>
      </c>
      <c r="AP57" s="30">
        <f>Data!$X57-Data!$Y57</f>
        <v>0</v>
      </c>
      <c r="AQ57" s="30">
        <f>Data!$Y57-Data!$Z57</f>
        <v>9</v>
      </c>
      <c r="AR57" s="30">
        <f>(Data!$AO57+Data!$AP57)/(Data!$AO57+Data!$AP57+Data!$AQ57)</f>
        <v>0.4</v>
      </c>
      <c r="AS57" s="33">
        <f>Data!$AO57^2/SQRT(Data!$AO57^2+Data!$AP57^2+Data!$AQ57^2)</f>
        <v>3.328201177</v>
      </c>
      <c r="AT57" s="33">
        <f>Data!$AP57^2/SQRT(Data!$AO57^2+Data!$AP57^2+Data!$AQ57^2)</f>
        <v>0</v>
      </c>
      <c r="AU57" s="33">
        <f>Data!$AQ57^2/SQRT(Data!$AO57^2+Data!$AP57^2+Data!$AQ57^2)</f>
        <v>7.488452649</v>
      </c>
      <c r="AV57" s="34">
        <f>_xlfn.VAR.P(Data!$K57:$N57)</f>
        <v>32.1875</v>
      </c>
      <c r="AW57" s="35">
        <f>_xlfn.VAR.P(Data!$C57:$F57)</f>
        <v>69.171875</v>
      </c>
      <c r="AX57" s="36">
        <f>_xlfn.VAR.P(Data!$G57:$J57)</f>
        <v>28.6875</v>
      </c>
      <c r="AY57" s="37"/>
      <c r="AZ57" s="38"/>
      <c r="BA57" s="39"/>
      <c r="BB57" s="30" t="str">
        <f>IF(AND(Data!$AE57&gt;Data!$AF57,Data!$AE57&gt;Data!$AG57),"1",IF(AND(Data!$AF57&gt;Data!$AE57,Data!$AF57&gt;Data!$AG57),IF(Data!$AF57&lt;2.5*Data!$AE57,"1.2",IF(OR(Data!$AE57&gt;2.5,Data!$AE57+Data!$AF57+Data!$AG57&lt;9),"2.2","2")),IF(AND(Data!$AG57&gt;3.5*Data!$AE57,Data!$AG57&gt;3.5*Data!$AF57,Data!$AE57+Data!$AF57+Data!$AG57&gt;11,Data!$AE57+Data!$AF57&lt;2,Data!$Q57&gt;=18),"3",IF((Data!$AE57&gt;3*Data!$AF57),"1.3",IF(AND(Data!$AF57&gt;3*Data!$AE57,Data!$AF57&gt;2),"2.3","3.3")))))</f>
        <v>2</v>
      </c>
      <c r="BC57" s="30" t="str">
        <f>IF(AND(Data!$AL57&gt;Data!$AM57,Data!$AL57&gt;Data!$AN57),"1",IF(AND(Data!$AM57&gt;Data!$AL57,Data!$AM57&gt;Data!$AN57),IF(Data!$AM57&lt;2.5*Data!$AL57,"1.2",IF(OR(Data!$AL57&gt;2.5,Data!$AL57+Data!$AM57+Data!$AN57&lt;9),"2.2","2")),IF(AND(Data!$AN57&gt;3.5*Data!$AL57,Data!$AN57&gt;3.5*Data!$AM57,Data!$AL57+Data!$AM57+Data!$AN57&gt;11,Data!$AL57+Data!$AM57&lt;2,Data!$U57&gt;=18),"3",IF((Data!$AL57&gt;3*Data!$AM57),"1.3",IF(AND(Data!$AM57&gt;3*Data!$AL57,Data!$AM57&gt;2),"2.3","3.3")))))</f>
        <v>2</v>
      </c>
      <c r="BD57" s="30" t="str">
        <f>IF(AND(Data!$AS57&gt;Data!$AT57,Data!$AS57&gt;Data!$AU57),"1",IF(AND(Data!$AT57&gt;Data!$AS57,Data!$AT57&gt;Data!$AU57),IF(Data!$AT57&lt;2.5*Data!$AS57,"1.2",IF(OR(Data!$AS57&gt;2.5,Data!$AS57+Data!$AT57+Data!$AU57&lt;9),"2.2","2")),IF(AND(Data!$AU57&gt;3.5*Data!$AS57,Data!$AU57&gt;3.5*Data!$AT57,Data!$AS57+Data!$AT57+Data!$AU57&gt;11,Data!$AS57+Data!$AT57&lt;2,Data!$Y57&gt;=18),"3",IF((Data!$AS57&gt;3*Data!$AT57),"1.3",IF(AND(Data!$AT57&gt;3*Data!$AS57,Data!$AT57&gt;2),"2.3","3.3")))))</f>
        <v>1.3</v>
      </c>
      <c r="BE57" s="30" t="str">
        <f t="array" ref="BE57">XLOOKUP(Data!$O57,Data!$K57:$N57,$K$1:$N$1,"?",0,1)&amp;XLOOKUP(Data!$P57,Data!$K57:$N57,$K$1:$N$1,"?",0,1)&amp;XLOOKUP(Data!$Q57,Data!$K57:$N57,$K$1:$N$1,"?",0,1)</f>
        <v>CIS</v>
      </c>
      <c r="BF57" s="30" t="str">
        <f t="array" ref="BF57">XLOOKUP(Data!$S57,Data!$C57:$F57,$C$1:$F$1,"?",0,1)&amp;XLOOKUP(Data!$T57,Data!$C57:$F57,$C$1:$F$1,"?",0,1)&amp;XLOOKUP(Data!$U57,Data!$C57:$F57,$C$1:$F$1,"?",0,1)</f>
        <v>CIS</v>
      </c>
      <c r="BG57" s="30" t="str">
        <f t="array" ref="BG57">XLOOKUP(Data!$W57,Data!$G57:$J57,$G$1:$J$1,"?",0,1)&amp;XLOOKUP(Data!$X57,Data!$G57:$J57,$G$1:$J$1,"?",0,1)&amp;XLOOKUP(Data!$Y57,Data!$G57:$J57,$G$1:$J$1,"?",0,1)</f>
        <v>SII</v>
      </c>
      <c r="BH57" s="30" t="str">
        <f>VLOOKUP(LEFT(Data!$BE57,Data!$BB57),'Key 2'!$A$1:$C$40,2,FALSE)</f>
        <v>IC</v>
      </c>
      <c r="BI57" s="30" t="str">
        <f>VLOOKUP(LEFT(Data!$BF57,Data!$BC57),'Key 2'!$A$1:$C$40,2,FALSE)</f>
        <v>IC</v>
      </c>
      <c r="BJ57" s="30" t="str">
        <f>VLOOKUP(LEFT(Data!$BG57,Data!$BD57),'Key 2'!$A$1:$C$40,2,FALSE)</f>
        <v>S</v>
      </c>
      <c r="BK57" s="30" t="str">
        <f>IF(AND(Data!$AV57&gt;=15,Data!$O57&gt;=20),"DG",IF(AND(Data!$AW57&gt;=15,Data!$S57&gt;=20),"MG",IF(AND(Data!$AV57&gt;=15,Data!$W57&gt;=20),"LG","0")))</f>
        <v>DG</v>
      </c>
      <c r="BL57" s="30" t="str">
        <f>IF(AND(Data!$BK57="DG",Data!$AW57&gt;=15,Data!$S57&gt;=20,Data!$BH57&lt;&gt;Data!$BI57),"MG","LG")</f>
        <v>LG</v>
      </c>
      <c r="BM57" s="30" t="str">
        <f>IF(Data!$BK57="DG",Data!$BH57,IF(Data!$BK57="MG",Data!$BI57,Data!$BJ57))</f>
        <v>IC</v>
      </c>
      <c r="BN57" s="30" t="str">
        <f>IF(Data!$BL57="DG",Data!$BH57,IF(Data!$BL57="MG",Data!$BI57,Data!$BJ57))</f>
        <v>S</v>
      </c>
      <c r="BO57" s="40"/>
      <c r="BP57" s="40"/>
      <c r="BQ57" s="40"/>
      <c r="BR57" s="41"/>
      <c r="BS57" s="41"/>
      <c r="BT57" s="41" t="str">
        <f>VLOOKUP(Data!$BR57,'Key 1'!$B$1:$D$15,2,FALSE)</f>
        <v>TI</v>
      </c>
      <c r="BU57" s="41" t="str">
        <f>VLOOKUP(Data!$BS57,'Key 1'!$B$1:$D$15,2,FALSE)</f>
        <v>TI</v>
      </c>
      <c r="BV57" s="41">
        <f>VLOOKUP(Data!$BR57,'Key 1'!$B$1:$D$15,3,FALSE)</f>
        <v>0</v>
      </c>
      <c r="BW57" s="41">
        <f>VLOOKUP(Data!$BS57,'Key 1'!$B$1:$D$15,3,FALSE)</f>
        <v>0</v>
      </c>
      <c r="BX57" s="41" t="str">
        <f>IF(Data!$BK57="DG",IF(INT(Data!$BB57)-Data!$BB57&lt;0,"Low","High"),IF(Data!$BK57="MG",IF(INT(Data!$BC57)-Data!$BC57&lt;0,"Low","High"),IF(Data!$BK57="LG",IF(INT(Data!$BD57)-Data!$BD57&lt;0,"Low","High"),"High")))</f>
        <v>High</v>
      </c>
      <c r="BY57" s="41" t="str">
        <f>IF(Data!$BL57="DG",IF(INT(Data!$BB57)-Data!$BB57&lt;0,"Low","High"),IF(Data!$BL57="MG",IF(INT(Data!$BC57)-Data!$BC57&lt;0,"Low","High"),IF(Data!$BL57="LG",IF(INT(Data!$BD57)-Data!$BD57&lt;0,"Low","High"),"High")))</f>
        <v>Low</v>
      </c>
      <c r="BZ57" s="41" t="str">
        <f>IF(AND(Data!$BX57="High",Data!$BY57="High"),"High","Low")</f>
        <v>Low</v>
      </c>
      <c r="CA57" s="41" t="str">
        <f>IF(AND(Data!$BM57=Data!$BT57,Data!$BN57=Data!$BU57),"Matched",IF(Data!$BM57=Data!$BT57,"Sec Missed", IF(Data!$BN57=Data!$BU57," Pri Missed", "Both Missed")))</f>
        <v>Both Missed</v>
      </c>
      <c r="CB57" s="42">
        <v>100.0</v>
      </c>
      <c r="CC57" s="42">
        <v>100.0</v>
      </c>
      <c r="CD57" s="42">
        <v>100.0</v>
      </c>
      <c r="CE57" s="43" t="s">
        <v>96</v>
      </c>
      <c r="CF57" s="43" t="s">
        <v>96</v>
      </c>
      <c r="CG57" s="43" t="s">
        <v>2</v>
      </c>
      <c r="CH57" s="43" t="s">
        <v>96</v>
      </c>
      <c r="CI57" s="43" t="s">
        <v>97</v>
      </c>
      <c r="CJ57" s="42">
        <v>100.0</v>
      </c>
      <c r="CK57" s="43" t="s">
        <v>2</v>
      </c>
      <c r="CL57" s="43" t="s">
        <v>98</v>
      </c>
      <c r="CM57" s="42">
        <v>100.0</v>
      </c>
      <c r="CN57" s="43" t="s">
        <v>103</v>
      </c>
      <c r="CO57" s="1"/>
      <c r="CP57" s="1"/>
      <c r="CQ57" s="1"/>
      <c r="CR57" s="1"/>
      <c r="CS57" s="1"/>
      <c r="CT57" s="1"/>
      <c r="CU57" s="1"/>
    </row>
    <row r="58" ht="48.0" customHeight="1">
      <c r="A58" s="28">
        <v>2212.0</v>
      </c>
      <c r="B58" s="29">
        <v>28.0</v>
      </c>
      <c r="C58" s="30">
        <v>16.0</v>
      </c>
      <c r="D58" s="30">
        <v>20.0</v>
      </c>
      <c r="E58" s="30">
        <v>13.0</v>
      </c>
      <c r="F58" s="30">
        <v>19.0</v>
      </c>
      <c r="G58" s="30">
        <v>9.0</v>
      </c>
      <c r="H58" s="30">
        <v>23.5</v>
      </c>
      <c r="I58" s="30">
        <v>9.0</v>
      </c>
      <c r="J58" s="30">
        <v>24.0</v>
      </c>
      <c r="K58" s="30">
        <v>12.0</v>
      </c>
      <c r="L58" s="30">
        <v>20.0</v>
      </c>
      <c r="M58" s="30">
        <v>11.0</v>
      </c>
      <c r="N58" s="30">
        <v>21.0</v>
      </c>
      <c r="O58" s="31">
        <f>LARGE(Data!$K58:$N58,1)</f>
        <v>21</v>
      </c>
      <c r="P58" s="31">
        <f>LARGE(Data!$K58:$N58,2)</f>
        <v>20</v>
      </c>
      <c r="Q58" s="31">
        <f>LARGE(Data!$K58:$N58,3)</f>
        <v>12</v>
      </c>
      <c r="R58" s="31">
        <f>LARGE(Data!$K58:$N58,4)</f>
        <v>11</v>
      </c>
      <c r="S58" s="32">
        <f>LARGE(Data!$C58:$F58,1)</f>
        <v>20</v>
      </c>
      <c r="T58" s="32">
        <f>LARGE(Data!$C58:$F58,2)</f>
        <v>19</v>
      </c>
      <c r="U58" s="32">
        <f>LARGE(Data!$C58:$F58,3)</f>
        <v>16</v>
      </c>
      <c r="V58" s="32">
        <f>LARGE(Data!$C58:$F58,4)</f>
        <v>13</v>
      </c>
      <c r="W58" s="33">
        <f>LARGE(Data!$G58:$J58,1)</f>
        <v>24</v>
      </c>
      <c r="X58" s="33">
        <f>LARGE(Data!$G58:$J58,2)</f>
        <v>23.5</v>
      </c>
      <c r="Y58" s="33">
        <f>LARGE(Data!$G58:$J58,3)</f>
        <v>9</v>
      </c>
      <c r="Z58" s="33">
        <f>LARGE(Data!$G58:$J58,4)</f>
        <v>9</v>
      </c>
      <c r="AA58" s="30">
        <f>Data!$O58-Data!$P58</f>
        <v>1</v>
      </c>
      <c r="AB58" s="30">
        <f>Data!$P58-Data!$Q58</f>
        <v>8</v>
      </c>
      <c r="AC58" s="30">
        <f>Data!$Q58-Data!$R58</f>
        <v>1</v>
      </c>
      <c r="AD58" s="30">
        <f>(Data!$AA58+Data!$AB58)/SUM(Data!$AA58:$AC58)</f>
        <v>0.9</v>
      </c>
      <c r="AE58" s="31">
        <f>Data!$AA58^2/SQRT(Data!$AA58^2+Data!$AB58^2+Data!$AC58^2)</f>
        <v>0.123091491</v>
      </c>
      <c r="AF58" s="31">
        <f>Data!$AB58^2/SQRT(Data!$AA58^2+Data!$AB58^2+Data!$AC58^2)</f>
        <v>7.877855423</v>
      </c>
      <c r="AG58" s="31">
        <f>Data!$AC58^2/SQRT(Data!$AA58^2+Data!$AB58^2+Data!$AC58^2)</f>
        <v>0.123091491</v>
      </c>
      <c r="AH58" s="30">
        <f>Data!$S58-Data!$T58</f>
        <v>1</v>
      </c>
      <c r="AI58" s="30">
        <f>Data!$T58-Data!$U58</f>
        <v>3</v>
      </c>
      <c r="AJ58" s="30">
        <f>Data!$U58-Data!$V58</f>
        <v>3</v>
      </c>
      <c r="AK58" s="30">
        <f>(Data!$AH58+Data!$AI58)/(Data!$AH58+Data!$AI58+Data!$AJ58)</f>
        <v>0.5714285714</v>
      </c>
      <c r="AL58" s="32">
        <f>Data!$AH58^2/SQRT(Data!$AH58^2+Data!$AI58^2+Data!$AJ58^2)</f>
        <v>0.2294157339</v>
      </c>
      <c r="AM58" s="32">
        <f>Data!$AI58^2/SQRT(Data!$AH58^2+Data!$AI58^2+Data!$AJ58^2)</f>
        <v>2.064741605</v>
      </c>
      <c r="AN58" s="32">
        <f>Data!$AJ58^2/SQRT(Data!$AH58^2+Data!$AI58^2+Data!$AJ58^2)</f>
        <v>2.064741605</v>
      </c>
      <c r="AO58" s="30">
        <f>Data!$W58-Data!$X58</f>
        <v>0.5</v>
      </c>
      <c r="AP58" s="30">
        <f>Data!$X58-Data!$Y58</f>
        <v>14.5</v>
      </c>
      <c r="AQ58" s="30">
        <f>Data!$Y58-Data!$Z58</f>
        <v>0</v>
      </c>
      <c r="AR58" s="30">
        <f>(Data!$AO58+Data!$AP58)/(Data!$AO58+Data!$AP58+Data!$AQ58)</f>
        <v>1</v>
      </c>
      <c r="AS58" s="33">
        <f>Data!$AO58^2/SQRT(Data!$AO58^2+Data!$AP58^2+Data!$AQ58^2)</f>
        <v>0.01723113792</v>
      </c>
      <c r="AT58" s="33">
        <f>Data!$AP58^2/SQRT(Data!$AO58^2+Data!$AP58^2+Data!$AQ58^2)</f>
        <v>14.49138699</v>
      </c>
      <c r="AU58" s="33">
        <f>Data!$AQ58^2/SQRT(Data!$AO58^2+Data!$AP58^2+Data!$AQ58^2)</f>
        <v>0</v>
      </c>
      <c r="AV58" s="34">
        <f>_xlfn.VAR.P(Data!$K58:$N58)</f>
        <v>20.5</v>
      </c>
      <c r="AW58" s="35">
        <f>_xlfn.VAR.P(Data!$C58:$F58)</f>
        <v>7.5</v>
      </c>
      <c r="AX58" s="36">
        <f>_xlfn.VAR.P(Data!$G58:$J58)</f>
        <v>54.421875</v>
      </c>
      <c r="AY58" s="37"/>
      <c r="AZ58" s="38"/>
      <c r="BA58" s="39"/>
      <c r="BB58" s="30" t="str">
        <f>IF(AND(Data!$AE58&gt;Data!$AF58,Data!$AE58&gt;Data!$AG58),"1",IF(AND(Data!$AF58&gt;Data!$AE58,Data!$AF58&gt;Data!$AG58),IF(Data!$AF58&lt;2.5*Data!$AE58,"1.2",IF(OR(Data!$AE58&gt;2.5,Data!$AE58+Data!$AF58+Data!$AG58&lt;9),"2.2","2")),IF(AND(Data!$AG58&gt;3.5*Data!$AE58,Data!$AG58&gt;3.5*Data!$AF58,Data!$AE58+Data!$AF58+Data!$AG58&gt;11,Data!$AE58+Data!$AF58&lt;2,Data!$Q58&gt;=18),"3",IF((Data!$AE58&gt;3*Data!$AF58),"1.3",IF(AND(Data!$AF58&gt;3*Data!$AE58,Data!$AF58&gt;2),"2.3","3.3")))))</f>
        <v>2.2</v>
      </c>
      <c r="BC58" s="30" t="str">
        <f>IF(AND(Data!$AL58&gt;Data!$AM58,Data!$AL58&gt;Data!$AN58),"1",IF(AND(Data!$AM58&gt;Data!$AL58,Data!$AM58&gt;Data!$AN58),IF(Data!$AM58&lt;2.5*Data!$AL58,"1.2",IF(OR(Data!$AL58&gt;2.5,Data!$AL58+Data!$AM58+Data!$AN58&lt;9),"2.2","2")),IF(AND(Data!$AN58&gt;3.5*Data!$AL58,Data!$AN58&gt;3.5*Data!$AM58,Data!$AL58+Data!$AM58+Data!$AN58&gt;11,Data!$AL58+Data!$AM58&lt;2,Data!$U58&gt;=18),"3",IF((Data!$AL58&gt;3*Data!$AM58),"1.3",IF(AND(Data!$AM58&gt;3*Data!$AL58,Data!$AM58&gt;2),"2.3","3.3")))))</f>
        <v>2.3</v>
      </c>
      <c r="BD58" s="30" t="str">
        <f>IF(AND(Data!$AS58&gt;Data!$AT58,Data!$AS58&gt;Data!$AU58),"1",IF(AND(Data!$AT58&gt;Data!$AS58,Data!$AT58&gt;Data!$AU58),IF(Data!$AT58&lt;2.5*Data!$AS58,"1.2",IF(OR(Data!$AS58&gt;2.5,Data!$AS58+Data!$AT58+Data!$AU58&lt;9),"2.2","2")),IF(AND(Data!$AU58&gt;3.5*Data!$AS58,Data!$AU58&gt;3.5*Data!$AT58,Data!$AS58+Data!$AT58+Data!$AU58&gt;11,Data!$AS58+Data!$AT58&lt;2,Data!$Y58&gt;=18),"3",IF((Data!$AS58&gt;3*Data!$AT58),"1.3",IF(AND(Data!$AT58&gt;3*Data!$AS58,Data!$AT58&gt;2),"2.3","3.3")))))</f>
        <v>2</v>
      </c>
      <c r="BE58" s="30" t="str">
        <f t="array" ref="BE58">XLOOKUP(Data!$O58,Data!$K58:$N58,$K$1:$N$1,"?",0,1)&amp;XLOOKUP(Data!$P58,Data!$K58:$N58,$K$1:$N$1,"?",0,1)&amp;XLOOKUP(Data!$Q58,Data!$K58:$N58,$K$1:$N$1,"?",0,1)</f>
        <v>CID</v>
      </c>
      <c r="BF58" s="30" t="str">
        <f t="array" ref="BF58">XLOOKUP(Data!$S58,Data!$C58:$F58,$C$1:$F$1,"?",0,1)&amp;XLOOKUP(Data!$T58,Data!$C58:$F58,$C$1:$F$1,"?",0,1)&amp;XLOOKUP(Data!$U58,Data!$C58:$F58,$C$1:$F$1,"?",0,1)</f>
        <v>ICD</v>
      </c>
      <c r="BG58" s="30" t="str">
        <f t="array" ref="BG58">XLOOKUP(Data!$W58,Data!$G58:$J58,$G$1:$J$1,"?",0,1)&amp;XLOOKUP(Data!$X58,Data!$G58:$J58,$G$1:$J$1,"?",0,1)&amp;XLOOKUP(Data!$Y58,Data!$G58:$J58,$G$1:$J$1,"?",0,1)</f>
        <v>CID</v>
      </c>
      <c r="BH58" s="30" t="str">
        <f>VLOOKUP(LEFT(Data!$BE58,Data!$BB58),'Key 2'!$A$1:$C$40,2,FALSE)</f>
        <v>IC</v>
      </c>
      <c r="BI58" s="30" t="str">
        <f>VLOOKUP(LEFT(Data!$BF58,Data!$BC58),'Key 2'!$A$1:$C$40,2,FALSE)</f>
        <v>IC</v>
      </c>
      <c r="BJ58" s="30" t="str">
        <f>VLOOKUP(LEFT(Data!$BG58,Data!$BD58),'Key 2'!$A$1:$C$40,2,FALSE)</f>
        <v>IC</v>
      </c>
      <c r="BK58" s="30" t="str">
        <f>IF(AND(Data!$AV58&gt;=15,Data!$O58&gt;=20),"DG",IF(AND(Data!$AW58&gt;=15,Data!$S58&gt;=20),"MG",IF(AND(Data!$AV58&gt;=15,Data!$W58&gt;=20),"LG","0")))</f>
        <v>DG</v>
      </c>
      <c r="BL58" s="30" t="str">
        <f>IF(AND(Data!$BK58="DG",Data!$AW58&gt;=15,Data!$S58&gt;=20,Data!$BH58&lt;&gt;Data!$BI58),"MG","LG")</f>
        <v>LG</v>
      </c>
      <c r="BM58" s="30" t="str">
        <f>IF(Data!$BK58="DG",Data!$BH58,IF(Data!$BK58="MG",Data!$BI58,Data!$BJ58))</f>
        <v>IC</v>
      </c>
      <c r="BN58" s="30" t="str">
        <f>IF(Data!$BL58="DG",Data!$BH58,IF(Data!$BL58="MG",Data!$BI58,Data!$BJ58))</f>
        <v>IC</v>
      </c>
      <c r="BO58" s="40"/>
      <c r="BP58" s="40"/>
      <c r="BQ58" s="40"/>
      <c r="BR58" s="41"/>
      <c r="BS58" s="41"/>
      <c r="BT58" s="41" t="str">
        <f>VLOOKUP(Data!$BR58,'Key 1'!$B$1:$D$15,2,FALSE)</f>
        <v>TI</v>
      </c>
      <c r="BU58" s="41" t="str">
        <f>VLOOKUP(Data!$BS58,'Key 1'!$B$1:$D$15,2,FALSE)</f>
        <v>TI</v>
      </c>
      <c r="BV58" s="41">
        <f>VLOOKUP(Data!$BR58,'Key 1'!$B$1:$D$15,3,FALSE)</f>
        <v>0</v>
      </c>
      <c r="BW58" s="41">
        <f>VLOOKUP(Data!$BS58,'Key 1'!$B$1:$D$15,3,FALSE)</f>
        <v>0</v>
      </c>
      <c r="BX58" s="41" t="str">
        <f>IF(Data!$BK58="DG",IF(INT(Data!$BB58)-Data!$BB58&lt;0,"Low","High"),IF(Data!$BK58="MG",IF(INT(Data!$BC58)-Data!$BC58&lt;0,"Low","High"),IF(Data!$BK58="LG",IF(INT(Data!$BD58)-Data!$BD58&lt;0,"Low","High"),"High")))</f>
        <v>Low</v>
      </c>
      <c r="BY58" s="41" t="str">
        <f>IF(Data!$BL58="DG",IF(INT(Data!$BB58)-Data!$BB58&lt;0,"Low","High"),IF(Data!$BL58="MG",IF(INT(Data!$BC58)-Data!$BC58&lt;0,"Low","High"),IF(Data!$BL58="LG",IF(INT(Data!$BD58)-Data!$BD58&lt;0,"Low","High"),"High")))</f>
        <v>High</v>
      </c>
      <c r="BZ58" s="41" t="str">
        <f>IF(AND(Data!$BX58="High",Data!$BY58="High"),"High","Low")</f>
        <v>Low</v>
      </c>
      <c r="CA58" s="41" t="str">
        <f>IF(AND(Data!$BM58=Data!$BT58,Data!$BN58=Data!$BU58),"Matched",IF(Data!$BM58=Data!$BT58,"Sec Missed", IF(Data!$BN58=Data!$BU58," Pri Missed", "Both Missed")))</f>
        <v>Both Missed</v>
      </c>
      <c r="CB58" s="42">
        <v>100.0</v>
      </c>
      <c r="CC58" s="43" t="s">
        <v>100</v>
      </c>
      <c r="CD58" s="42">
        <v>100.0</v>
      </c>
      <c r="CE58" s="43" t="s">
        <v>96</v>
      </c>
      <c r="CF58" s="44"/>
      <c r="CG58" s="43" t="s">
        <v>96</v>
      </c>
      <c r="CH58" s="43" t="s">
        <v>96</v>
      </c>
      <c r="CI58" s="43" t="s">
        <v>97</v>
      </c>
      <c r="CJ58" s="42">
        <v>100.0</v>
      </c>
      <c r="CK58" s="43" t="s">
        <v>96</v>
      </c>
      <c r="CL58" s="43" t="s">
        <v>98</v>
      </c>
      <c r="CM58" s="42">
        <v>100.0</v>
      </c>
      <c r="CN58" s="43" t="s">
        <v>99</v>
      </c>
      <c r="CO58" s="1"/>
      <c r="CP58" s="1"/>
      <c r="CQ58" s="1"/>
      <c r="CR58" s="1"/>
      <c r="CS58" s="1"/>
      <c r="CT58" s="1"/>
      <c r="CU58" s="1"/>
    </row>
    <row r="59" ht="48.0" customHeight="1">
      <c r="A59" s="28">
        <v>2213.0</v>
      </c>
      <c r="B59" s="29">
        <v>28.0</v>
      </c>
      <c r="C59" s="30">
        <v>19.0</v>
      </c>
      <c r="D59" s="30">
        <v>25.0</v>
      </c>
      <c r="E59" s="30">
        <v>4.0</v>
      </c>
      <c r="F59" s="30">
        <v>21.0</v>
      </c>
      <c r="G59" s="30">
        <v>18.0</v>
      </c>
      <c r="H59" s="30">
        <v>10.0</v>
      </c>
      <c r="I59" s="30">
        <v>9.0</v>
      </c>
      <c r="J59" s="30">
        <v>18.5</v>
      </c>
      <c r="K59" s="30">
        <v>17.0</v>
      </c>
      <c r="L59" s="30">
        <v>19.0</v>
      </c>
      <c r="M59" s="30">
        <v>6.0</v>
      </c>
      <c r="N59" s="30">
        <v>20.0</v>
      </c>
      <c r="O59" s="31">
        <f>LARGE(Data!$K59:$N59,1)</f>
        <v>20</v>
      </c>
      <c r="P59" s="31">
        <f>LARGE(Data!$K59:$N59,2)</f>
        <v>19</v>
      </c>
      <c r="Q59" s="31">
        <f>LARGE(Data!$K59:$N59,3)</f>
        <v>17</v>
      </c>
      <c r="R59" s="31">
        <f>LARGE(Data!$K59:$N59,4)</f>
        <v>6</v>
      </c>
      <c r="S59" s="32">
        <f>LARGE(Data!$C59:$F59,1)</f>
        <v>25</v>
      </c>
      <c r="T59" s="32">
        <f>LARGE(Data!$C59:$F59,2)</f>
        <v>21</v>
      </c>
      <c r="U59" s="32">
        <f>LARGE(Data!$C59:$F59,3)</f>
        <v>19</v>
      </c>
      <c r="V59" s="32">
        <f>LARGE(Data!$C59:$F59,4)</f>
        <v>4</v>
      </c>
      <c r="W59" s="33">
        <f>LARGE(Data!$G59:$J59,1)</f>
        <v>18.5</v>
      </c>
      <c r="X59" s="33">
        <f>LARGE(Data!$G59:$J59,2)</f>
        <v>18</v>
      </c>
      <c r="Y59" s="33">
        <f>LARGE(Data!$G59:$J59,3)</f>
        <v>10</v>
      </c>
      <c r="Z59" s="33">
        <f>LARGE(Data!$G59:$J59,4)</f>
        <v>9</v>
      </c>
      <c r="AA59" s="30">
        <f>Data!$O59-Data!$P59</f>
        <v>1</v>
      </c>
      <c r="AB59" s="30">
        <f>Data!$P59-Data!$Q59</f>
        <v>2</v>
      </c>
      <c r="AC59" s="30">
        <f>Data!$Q59-Data!$R59</f>
        <v>11</v>
      </c>
      <c r="AD59" s="30">
        <f>(Data!$AA59+Data!$AB59)/SUM(Data!$AA59:$AC59)</f>
        <v>0.2142857143</v>
      </c>
      <c r="AE59" s="31">
        <f>Data!$AA59^2/SQRT(Data!$AA59^2+Data!$AB59^2+Data!$AC59^2)</f>
        <v>0.08908708064</v>
      </c>
      <c r="AF59" s="31">
        <f>Data!$AB59^2/SQRT(Data!$AA59^2+Data!$AB59^2+Data!$AC59^2)</f>
        <v>0.3563483225</v>
      </c>
      <c r="AG59" s="31">
        <f>Data!$AC59^2/SQRT(Data!$AA59^2+Data!$AB59^2+Data!$AC59^2)</f>
        <v>10.77953676</v>
      </c>
      <c r="AH59" s="30">
        <f>Data!$S59-Data!$T59</f>
        <v>4</v>
      </c>
      <c r="AI59" s="30">
        <f>Data!$T59-Data!$U59</f>
        <v>2</v>
      </c>
      <c r="AJ59" s="30">
        <f>Data!$U59-Data!$V59</f>
        <v>15</v>
      </c>
      <c r="AK59" s="30">
        <f>(Data!$AH59+Data!$AI59)/(Data!$AH59+Data!$AI59+Data!$AJ59)</f>
        <v>0.2857142857</v>
      </c>
      <c r="AL59" s="32">
        <f>Data!$AH59^2/SQRT(Data!$AH59^2+Data!$AI59^2+Data!$AJ59^2)</f>
        <v>1.022202504</v>
      </c>
      <c r="AM59" s="32">
        <f>Data!$AI59^2/SQRT(Data!$AH59^2+Data!$AI59^2+Data!$AJ59^2)</f>
        <v>0.255550626</v>
      </c>
      <c r="AN59" s="32">
        <f>Data!$AJ59^2/SQRT(Data!$AH59^2+Data!$AI59^2+Data!$AJ59^2)</f>
        <v>14.37472271</v>
      </c>
      <c r="AO59" s="30">
        <f>Data!$W59-Data!$X59</f>
        <v>0.5</v>
      </c>
      <c r="AP59" s="30">
        <f>Data!$X59-Data!$Y59</f>
        <v>8</v>
      </c>
      <c r="AQ59" s="30">
        <f>Data!$Y59-Data!$Z59</f>
        <v>1</v>
      </c>
      <c r="AR59" s="30">
        <f>(Data!$AO59+Data!$AP59)/(Data!$AO59+Data!$AP59+Data!$AQ59)</f>
        <v>0.8947368421</v>
      </c>
      <c r="AS59" s="33">
        <f>Data!$AO59^2/SQRT(Data!$AO59^2+Data!$AP59^2+Data!$AQ59^2)</f>
        <v>0.03094922303</v>
      </c>
      <c r="AT59" s="33">
        <f>Data!$AP59^2/SQRT(Data!$AO59^2+Data!$AP59^2+Data!$AQ59^2)</f>
        <v>7.923001096</v>
      </c>
      <c r="AU59" s="33">
        <f>Data!$AQ59^2/SQRT(Data!$AO59^2+Data!$AP59^2+Data!$AQ59^2)</f>
        <v>0.1237968921</v>
      </c>
      <c r="AV59" s="34">
        <f>_xlfn.VAR.P(Data!$K59:$N59)</f>
        <v>31.25</v>
      </c>
      <c r="AW59" s="35">
        <f>_xlfn.VAR.P(Data!$C59:$F59)</f>
        <v>63.1875</v>
      </c>
      <c r="AX59" s="36">
        <f>_xlfn.VAR.P(Data!$G59:$J59)</f>
        <v>19.296875</v>
      </c>
      <c r="AY59" s="37"/>
      <c r="AZ59" s="38"/>
      <c r="BA59" s="39"/>
      <c r="BB59" s="30" t="str">
        <f>IF(AND(Data!$AE59&gt;Data!$AF59,Data!$AE59&gt;Data!$AG59),"1",IF(AND(Data!$AF59&gt;Data!$AE59,Data!$AF59&gt;Data!$AG59),IF(Data!$AF59&lt;2.5*Data!$AE59,"1.2",IF(OR(Data!$AE59&gt;2.5,Data!$AE59+Data!$AF59+Data!$AG59&lt;9),"2.2","2")),IF(AND(Data!$AG59&gt;3.5*Data!$AE59,Data!$AG59&gt;3.5*Data!$AF59,Data!$AE59+Data!$AF59+Data!$AG59&gt;11,Data!$AE59+Data!$AF59&lt;2,Data!$Q59&gt;=18),"3",IF((Data!$AE59&gt;3*Data!$AF59),"1.3",IF(AND(Data!$AF59&gt;3*Data!$AE59,Data!$AF59&gt;2),"2.3","3.3")))))</f>
        <v>3.3</v>
      </c>
      <c r="BC59" s="30" t="str">
        <f>IF(AND(Data!$AL59&gt;Data!$AM59,Data!$AL59&gt;Data!$AN59),"1",IF(AND(Data!$AM59&gt;Data!$AL59,Data!$AM59&gt;Data!$AN59),IF(Data!$AM59&lt;2.5*Data!$AL59,"1.2",IF(OR(Data!$AL59&gt;2.5,Data!$AL59+Data!$AM59+Data!$AN59&lt;9),"2.2","2")),IF(AND(Data!$AN59&gt;3.5*Data!$AL59,Data!$AN59&gt;3.5*Data!$AM59,Data!$AL59+Data!$AM59+Data!$AN59&gt;11,Data!$AL59+Data!$AM59&lt;2,Data!$U59&gt;=18),"3",IF((Data!$AL59&gt;3*Data!$AM59),"1.3",IF(AND(Data!$AM59&gt;3*Data!$AL59,Data!$AM59&gt;2),"2.3","3.3")))))</f>
        <v>3</v>
      </c>
      <c r="BD59" s="30" t="str">
        <f>IF(AND(Data!$AS59&gt;Data!$AT59,Data!$AS59&gt;Data!$AU59),"1",IF(AND(Data!$AT59&gt;Data!$AS59,Data!$AT59&gt;Data!$AU59),IF(Data!$AT59&lt;2.5*Data!$AS59,"1.2",IF(OR(Data!$AS59&gt;2.5,Data!$AS59+Data!$AT59+Data!$AU59&lt;9),"2.2","2")),IF(AND(Data!$AU59&gt;3.5*Data!$AS59,Data!$AU59&gt;3.5*Data!$AT59,Data!$AS59+Data!$AT59+Data!$AU59&gt;11,Data!$AS59+Data!$AT59&lt;2,Data!$Y59&gt;=18),"3",IF((Data!$AS59&gt;3*Data!$AT59),"1.3",IF(AND(Data!$AT59&gt;3*Data!$AS59,Data!$AT59&gt;2),"2.3","3.3")))))</f>
        <v>2.2</v>
      </c>
      <c r="BE59" s="30" t="str">
        <f t="array" ref="BE59">XLOOKUP(Data!$O59,Data!$K59:$N59,$K$1:$N$1,"?",0,1)&amp;XLOOKUP(Data!$P59,Data!$K59:$N59,$K$1:$N$1,"?",0,1)&amp;XLOOKUP(Data!$Q59,Data!$K59:$N59,$K$1:$N$1,"?",0,1)</f>
        <v>CID</v>
      </c>
      <c r="BF59" s="30" t="str">
        <f t="array" ref="BF59">XLOOKUP(Data!$S59,Data!$C59:$F59,$C$1:$F$1,"?",0,1)&amp;XLOOKUP(Data!$T59,Data!$C59:$F59,$C$1:$F$1,"?",0,1)&amp;XLOOKUP(Data!$U59,Data!$C59:$F59,$C$1:$F$1,"?",0,1)</f>
        <v>ICD</v>
      </c>
      <c r="BG59" s="30" t="str">
        <f t="array" ref="BG59">XLOOKUP(Data!$W59,Data!$G59:$J59,$G$1:$J$1,"?",0,1)&amp;XLOOKUP(Data!$X59,Data!$G59:$J59,$G$1:$J$1,"?",0,1)&amp;XLOOKUP(Data!$Y59,Data!$G59:$J59,$G$1:$J$1,"?",0,1)</f>
        <v>CDI</v>
      </c>
      <c r="BH59" s="30" t="str">
        <f>VLOOKUP(LEFT(Data!$BE59,Data!$BB59),'Key 2'!$A$1:$C$40,2,FALSE)</f>
        <v>DIC</v>
      </c>
      <c r="BI59" s="30" t="str">
        <f>VLOOKUP(LEFT(Data!$BF59,Data!$BC59),'Key 2'!$A$1:$C$40,2,FALSE)</f>
        <v>DIC</v>
      </c>
      <c r="BJ59" s="30" t="str">
        <f>VLOOKUP(LEFT(Data!$BG59,Data!$BD59),'Key 2'!$A$1:$C$40,2,FALSE)</f>
        <v>DC</v>
      </c>
      <c r="BK59" s="30" t="str">
        <f>IF(AND(Data!$AV59&gt;=15,Data!$O59&gt;=20),"DG",IF(AND(Data!$AW59&gt;=15,Data!$S59&gt;=20),"MG",IF(AND(Data!$AV59&gt;=15,Data!$W59&gt;=20),"LG","0")))</f>
        <v>DG</v>
      </c>
      <c r="BL59" s="30" t="str">
        <f>IF(AND(Data!$BK59="DG",Data!$AW59&gt;=15,Data!$S59&gt;=20,Data!$BH59&lt;&gt;Data!$BI59),"MG","LG")</f>
        <v>LG</v>
      </c>
      <c r="BM59" s="30" t="str">
        <f>IF(Data!$BK59="DG",Data!$BH59,IF(Data!$BK59="MG",Data!$BI59,Data!$BJ59))</f>
        <v>DIC</v>
      </c>
      <c r="BN59" s="30" t="str">
        <f>IF(Data!$BL59="DG",Data!$BH59,IF(Data!$BL59="MG",Data!$BI59,Data!$BJ59))</f>
        <v>DC</v>
      </c>
      <c r="BO59" s="40"/>
      <c r="BP59" s="40"/>
      <c r="BQ59" s="40"/>
      <c r="BR59" s="41"/>
      <c r="BS59" s="41"/>
      <c r="BT59" s="41" t="str">
        <f>VLOOKUP(Data!$BR59,'Key 1'!$B$1:$D$15,2,FALSE)</f>
        <v>TI</v>
      </c>
      <c r="BU59" s="41" t="str">
        <f>VLOOKUP(Data!$BS59,'Key 1'!$B$1:$D$15,2,FALSE)</f>
        <v>TI</v>
      </c>
      <c r="BV59" s="41">
        <f>VLOOKUP(Data!$BR59,'Key 1'!$B$1:$D$15,3,FALSE)</f>
        <v>0</v>
      </c>
      <c r="BW59" s="41">
        <f>VLOOKUP(Data!$BS59,'Key 1'!$B$1:$D$15,3,FALSE)</f>
        <v>0</v>
      </c>
      <c r="BX59" s="41" t="str">
        <f>IF(Data!$BK59="DG",IF(INT(Data!$BB59)-Data!$BB59&lt;0,"Low","High"),IF(Data!$BK59="MG",IF(INT(Data!$BC59)-Data!$BC59&lt;0,"Low","High"),IF(Data!$BK59="LG",IF(INT(Data!$BD59)-Data!$BD59&lt;0,"Low","High"),"High")))</f>
        <v>Low</v>
      </c>
      <c r="BY59" s="41" t="str">
        <f>IF(Data!$BL59="DG",IF(INT(Data!$BB59)-Data!$BB59&lt;0,"Low","High"),IF(Data!$BL59="MG",IF(INT(Data!$BC59)-Data!$BC59&lt;0,"Low","High"),IF(Data!$BL59="LG",IF(INT(Data!$BD59)-Data!$BD59&lt;0,"Low","High"),"High")))</f>
        <v>Low</v>
      </c>
      <c r="BZ59" s="41" t="str">
        <f>IF(AND(Data!$BX59="High",Data!$BY59="High"),"High","Low")</f>
        <v>Low</v>
      </c>
      <c r="CA59" s="41" t="str">
        <f>IF(AND(Data!$BM59=Data!$BT59,Data!$BN59=Data!$BU59),"Matched",IF(Data!$BM59=Data!$BT59,"Sec Missed", IF(Data!$BN59=Data!$BU59," Pri Missed", "Both Missed")))</f>
        <v>Both Missed</v>
      </c>
      <c r="CB59" s="42">
        <v>100.0</v>
      </c>
      <c r="CC59" s="42">
        <v>100.0</v>
      </c>
      <c r="CD59" s="42">
        <v>85.5</v>
      </c>
      <c r="CE59" s="43" t="s">
        <v>101</v>
      </c>
      <c r="CF59" s="43" t="s">
        <v>101</v>
      </c>
      <c r="CG59" s="43" t="s">
        <v>17</v>
      </c>
      <c r="CH59" s="43" t="s">
        <v>101</v>
      </c>
      <c r="CI59" s="43" t="s">
        <v>97</v>
      </c>
      <c r="CJ59" s="42">
        <v>100.0</v>
      </c>
      <c r="CK59" s="43" t="s">
        <v>17</v>
      </c>
      <c r="CL59" s="43" t="s">
        <v>98</v>
      </c>
      <c r="CM59" s="42">
        <v>85.5</v>
      </c>
      <c r="CN59" s="43" t="s">
        <v>99</v>
      </c>
      <c r="CO59" s="1"/>
      <c r="CP59" s="1"/>
      <c r="CQ59" s="1"/>
      <c r="CR59" s="1"/>
      <c r="CS59" s="1"/>
      <c r="CT59" s="1"/>
      <c r="CU59" s="1"/>
    </row>
    <row r="60" ht="48.0" customHeight="1">
      <c r="A60" s="28">
        <v>2214.0</v>
      </c>
      <c r="B60" s="29">
        <v>28.0</v>
      </c>
      <c r="C60" s="30">
        <v>19.0</v>
      </c>
      <c r="D60" s="30">
        <v>16.0</v>
      </c>
      <c r="E60" s="30">
        <v>13.0</v>
      </c>
      <c r="F60" s="30">
        <v>19.0</v>
      </c>
      <c r="G60" s="30">
        <v>21.0</v>
      </c>
      <c r="H60" s="30">
        <v>12.0</v>
      </c>
      <c r="I60" s="30">
        <v>9.0</v>
      </c>
      <c r="J60" s="30">
        <v>14.0</v>
      </c>
      <c r="K60" s="30">
        <v>19.0</v>
      </c>
      <c r="L60" s="30">
        <v>14.0</v>
      </c>
      <c r="M60" s="30">
        <v>11.0</v>
      </c>
      <c r="N60" s="30">
        <v>16.0</v>
      </c>
      <c r="O60" s="31">
        <f>LARGE(Data!$K60:$N60,1)</f>
        <v>19</v>
      </c>
      <c r="P60" s="31">
        <f>LARGE(Data!$K60:$N60,2)</f>
        <v>16</v>
      </c>
      <c r="Q60" s="31">
        <f>LARGE(Data!$K60:$N60,3)</f>
        <v>14</v>
      </c>
      <c r="R60" s="31">
        <f>LARGE(Data!$K60:$N60,4)</f>
        <v>11</v>
      </c>
      <c r="S60" s="32">
        <f>LARGE(Data!$C60:$F60,1)</f>
        <v>19</v>
      </c>
      <c r="T60" s="32">
        <f>LARGE(Data!$C60:$F60,2)</f>
        <v>19</v>
      </c>
      <c r="U60" s="32">
        <f>LARGE(Data!$C60:$F60,3)</f>
        <v>16</v>
      </c>
      <c r="V60" s="32">
        <f>LARGE(Data!$C60:$F60,4)</f>
        <v>13</v>
      </c>
      <c r="W60" s="33">
        <f>LARGE(Data!$G60:$J60,1)</f>
        <v>21</v>
      </c>
      <c r="X60" s="33">
        <f>LARGE(Data!$G60:$J60,2)</f>
        <v>14</v>
      </c>
      <c r="Y60" s="33">
        <f>LARGE(Data!$G60:$J60,3)</f>
        <v>12</v>
      </c>
      <c r="Z60" s="33">
        <f>LARGE(Data!$G60:$J60,4)</f>
        <v>9</v>
      </c>
      <c r="AA60" s="30">
        <f>Data!$O60-Data!$P60</f>
        <v>3</v>
      </c>
      <c r="AB60" s="30">
        <f>Data!$P60-Data!$Q60</f>
        <v>2</v>
      </c>
      <c r="AC60" s="30">
        <f>Data!$Q60-Data!$R60</f>
        <v>3</v>
      </c>
      <c r="AD60" s="30">
        <f>(Data!$AA60+Data!$AB60)/SUM(Data!$AA60:$AC60)</f>
        <v>0.625</v>
      </c>
      <c r="AE60" s="31">
        <f>Data!$AA60^2/SQRT(Data!$AA60^2+Data!$AB60^2+Data!$AC60^2)</f>
        <v>1.918806447</v>
      </c>
      <c r="AF60" s="31">
        <f>Data!$AB60^2/SQRT(Data!$AA60^2+Data!$AB60^2+Data!$AC60^2)</f>
        <v>0.8528028654</v>
      </c>
      <c r="AG60" s="31">
        <f>Data!$AC60^2/SQRT(Data!$AA60^2+Data!$AB60^2+Data!$AC60^2)</f>
        <v>1.918806447</v>
      </c>
      <c r="AH60" s="30">
        <f>Data!$S60-Data!$T60</f>
        <v>0</v>
      </c>
      <c r="AI60" s="30">
        <f>Data!$T60-Data!$U60</f>
        <v>3</v>
      </c>
      <c r="AJ60" s="30">
        <f>Data!$U60-Data!$V60</f>
        <v>3</v>
      </c>
      <c r="AK60" s="30">
        <f>(Data!$AH60+Data!$AI60)/(Data!$AH60+Data!$AI60+Data!$AJ60)</f>
        <v>0.5</v>
      </c>
      <c r="AL60" s="32">
        <f>Data!$AH60^2/SQRT(Data!$AH60^2+Data!$AI60^2+Data!$AJ60^2)</f>
        <v>0</v>
      </c>
      <c r="AM60" s="32">
        <f>Data!$AI60^2/SQRT(Data!$AH60^2+Data!$AI60^2+Data!$AJ60^2)</f>
        <v>2.121320344</v>
      </c>
      <c r="AN60" s="32">
        <f>Data!$AJ60^2/SQRT(Data!$AH60^2+Data!$AI60^2+Data!$AJ60^2)</f>
        <v>2.121320344</v>
      </c>
      <c r="AO60" s="30">
        <f>Data!$W60-Data!$X60</f>
        <v>7</v>
      </c>
      <c r="AP60" s="30">
        <f>Data!$X60-Data!$Y60</f>
        <v>2</v>
      </c>
      <c r="AQ60" s="30">
        <f>Data!$Y60-Data!$Z60</f>
        <v>3</v>
      </c>
      <c r="AR60" s="30">
        <f>(Data!$AO60+Data!$AP60)/(Data!$AO60+Data!$AP60+Data!$AQ60)</f>
        <v>0.75</v>
      </c>
      <c r="AS60" s="33">
        <f>Data!$AO60^2/SQRT(Data!$AO60^2+Data!$AP60^2+Data!$AQ60^2)</f>
        <v>6.223006223</v>
      </c>
      <c r="AT60" s="33">
        <f>Data!$AP60^2/SQRT(Data!$AO60^2+Data!$AP60^2+Data!$AQ60^2)</f>
        <v>0.508000508</v>
      </c>
      <c r="AU60" s="33">
        <f>Data!$AQ60^2/SQRT(Data!$AO60^2+Data!$AP60^2+Data!$AQ60^2)</f>
        <v>1.143001143</v>
      </c>
      <c r="AV60" s="34">
        <f>_xlfn.VAR.P(Data!$K60:$N60)</f>
        <v>8.5</v>
      </c>
      <c r="AW60" s="35">
        <f>_xlfn.VAR.P(Data!$C60:$F60)</f>
        <v>6.1875</v>
      </c>
      <c r="AX60" s="36">
        <f>_xlfn.VAR.P(Data!$G60:$J60)</f>
        <v>19.5</v>
      </c>
      <c r="AY60" s="37"/>
      <c r="AZ60" s="38"/>
      <c r="BA60" s="39"/>
      <c r="BB60" s="30" t="str">
        <f>IF(AND(Data!$AE60&gt;Data!$AF60,Data!$AE60&gt;Data!$AG60),"1",IF(AND(Data!$AF60&gt;Data!$AE60,Data!$AF60&gt;Data!$AG60),IF(Data!$AF60&lt;2.5*Data!$AE60,"1.2",IF(OR(Data!$AE60&gt;2.5,Data!$AE60+Data!$AF60+Data!$AG60&lt;9),"2.2","2")),IF(AND(Data!$AG60&gt;3.5*Data!$AE60,Data!$AG60&gt;3.5*Data!$AF60,Data!$AE60+Data!$AF60+Data!$AG60&gt;11,Data!$AE60+Data!$AF60&lt;2,Data!$Q60&gt;=18),"3",IF((Data!$AE60&gt;3*Data!$AF60),"1.3",IF(AND(Data!$AF60&gt;3*Data!$AE60,Data!$AF60&gt;2),"2.3","3.3")))))</f>
        <v>3.3</v>
      </c>
      <c r="BC60" s="30" t="str">
        <f>IF(AND(Data!$AL60&gt;Data!$AM60,Data!$AL60&gt;Data!$AN60),"1",IF(AND(Data!$AM60&gt;Data!$AL60,Data!$AM60&gt;Data!$AN60),IF(Data!$AM60&lt;2.5*Data!$AL60,"1.2",IF(OR(Data!$AL60&gt;2.5,Data!$AL60+Data!$AM60+Data!$AN60&lt;9),"2.2","2")),IF(AND(Data!$AN60&gt;3.5*Data!$AL60,Data!$AN60&gt;3.5*Data!$AM60,Data!$AL60+Data!$AM60+Data!$AN60&gt;11,Data!$AL60+Data!$AM60&lt;2,Data!$U60&gt;=18),"3",IF((Data!$AL60&gt;3*Data!$AM60),"1.3",IF(AND(Data!$AM60&gt;3*Data!$AL60,Data!$AM60&gt;2),"2.3","3.3")))))</f>
        <v>2.3</v>
      </c>
      <c r="BD60" s="30" t="str">
        <f>IF(AND(Data!$AS60&gt;Data!$AT60,Data!$AS60&gt;Data!$AU60),"1",IF(AND(Data!$AT60&gt;Data!$AS60,Data!$AT60&gt;Data!$AU60),IF(Data!$AT60&lt;2.5*Data!$AS60,"1.2",IF(OR(Data!$AS60&gt;2.5,Data!$AS60+Data!$AT60+Data!$AU60&lt;9),"2.2","2")),IF(AND(Data!$AU60&gt;3.5*Data!$AS60,Data!$AU60&gt;3.5*Data!$AT60,Data!$AS60+Data!$AT60+Data!$AU60&gt;11,Data!$AS60+Data!$AT60&lt;2,Data!$Y60&gt;=18),"3",IF((Data!$AS60&gt;3*Data!$AT60),"1.3",IF(AND(Data!$AT60&gt;3*Data!$AS60,Data!$AT60&gt;2),"2.3","3.3")))))</f>
        <v>1</v>
      </c>
      <c r="BE60" s="30" t="str">
        <f t="array" ref="BE60">XLOOKUP(Data!$O60,Data!$K60:$N60,$K$1:$N$1,"?",0,1)&amp;XLOOKUP(Data!$P60,Data!$K60:$N60,$K$1:$N$1,"?",0,1)&amp;XLOOKUP(Data!$Q60,Data!$K60:$N60,$K$1:$N$1,"?",0,1)</f>
        <v>DCI</v>
      </c>
      <c r="BF60" s="30" t="str">
        <f t="array" ref="BF60">XLOOKUP(Data!$S60,Data!$C60:$F60,$C$1:$F$1,"?",0,1)&amp;XLOOKUP(Data!$T60,Data!$C60:$F60,$C$1:$F$1,"?",0,1)&amp;XLOOKUP(Data!$U60,Data!$C60:$F60,$C$1:$F$1,"?",0,1)</f>
        <v>DDI</v>
      </c>
      <c r="BG60" s="30" t="str">
        <f t="array" ref="BG60">XLOOKUP(Data!$W60,Data!$G60:$J60,$G$1:$J$1,"?",0,1)&amp;XLOOKUP(Data!$X60,Data!$G60:$J60,$G$1:$J$1,"?",0,1)&amp;XLOOKUP(Data!$Y60,Data!$G60:$J60,$G$1:$J$1,"?",0,1)</f>
        <v>DCI</v>
      </c>
      <c r="BH60" s="30" t="str">
        <f>VLOOKUP(LEFT(Data!$BE60,Data!$BB60),'Key 2'!$A$1:$C$40,2,FALSE)</f>
        <v>DIC</v>
      </c>
      <c r="BI60" s="30" t="str">
        <f>VLOOKUP(LEFT(Data!$BF60,Data!$BC60),'Key 2'!$A$1:$C$40,2,FALSE)</f>
        <v>#N/A</v>
      </c>
      <c r="BJ60" s="30" t="str">
        <f>VLOOKUP(LEFT(Data!$BG60,Data!$BD60),'Key 2'!$A$1:$C$40,2,FALSE)</f>
        <v>D</v>
      </c>
      <c r="BK60" s="30" t="str">
        <f>IF(AND(Data!$AV60&gt;=15,Data!$O60&gt;=20),"DG",IF(AND(Data!$AW60&gt;=15,Data!$S60&gt;=20),"MG",IF(AND(Data!$AV60&gt;=15,Data!$W60&gt;=20),"LG","0")))</f>
        <v>0</v>
      </c>
      <c r="BL60" s="30" t="str">
        <f>IF(AND(Data!$BK60="DG",Data!$AW60&gt;=15,Data!$S60&gt;=20,Data!$BH60&lt;&gt;Data!$BI60),"MG","LG")</f>
        <v>#N/A</v>
      </c>
      <c r="BM60" s="30" t="str">
        <f>IF(Data!$BK60="DG",Data!$BH60,IF(Data!$BK60="MG",Data!$BI60,Data!$BJ60))</f>
        <v>D</v>
      </c>
      <c r="BN60" s="30" t="str">
        <f>IF(Data!$BL60="DG",Data!$BH60,IF(Data!$BL60="MG",Data!$BI60,Data!$BJ60))</f>
        <v>#N/A</v>
      </c>
      <c r="BO60" s="40"/>
      <c r="BP60" s="40"/>
      <c r="BQ60" s="40"/>
      <c r="BR60" s="41"/>
      <c r="BS60" s="41"/>
      <c r="BT60" s="41" t="str">
        <f>VLOOKUP(Data!$BR60,'Key 1'!$B$1:$D$15,2,FALSE)</f>
        <v>TI</v>
      </c>
      <c r="BU60" s="41" t="str">
        <f>VLOOKUP(Data!$BS60,'Key 1'!$B$1:$D$15,2,FALSE)</f>
        <v>TI</v>
      </c>
      <c r="BV60" s="41">
        <f>VLOOKUP(Data!$BR60,'Key 1'!$B$1:$D$15,3,FALSE)</f>
        <v>0</v>
      </c>
      <c r="BW60" s="41">
        <f>VLOOKUP(Data!$BS60,'Key 1'!$B$1:$D$15,3,FALSE)</f>
        <v>0</v>
      </c>
      <c r="BX60" s="41" t="str">
        <f>IF(Data!$BK60="DG",IF(INT(Data!$BB60)-Data!$BB60&lt;0,"Low","High"),IF(Data!$BK60="MG",IF(INT(Data!$BC60)-Data!$BC60&lt;0,"Low","High"),IF(Data!$BK60="LG",IF(INT(Data!$BD60)-Data!$BD60&lt;0,"Low","High"),"High")))</f>
        <v>High</v>
      </c>
      <c r="BY60" s="41" t="str">
        <f>IF(Data!$BL60="DG",IF(INT(Data!$BB60)-Data!$BB60&lt;0,"Low","High"),IF(Data!$BL60="MG",IF(INT(Data!$BC60)-Data!$BC60&lt;0,"Low","High"),IF(Data!$BL60="LG",IF(INT(Data!$BD60)-Data!$BD60&lt;0,"Low","High"),"High")))</f>
        <v>#N/A</v>
      </c>
      <c r="BZ60" s="41" t="str">
        <f>IF(AND(Data!$BX60="High",Data!$BY60="High"),"High","Low")</f>
        <v>#N/A</v>
      </c>
      <c r="CA60" s="41" t="str">
        <f>IF(AND(Data!$BM60=Data!$BT60,Data!$BN60=Data!$BU60),"Matched",IF(Data!$BM60=Data!$BT60,"Sec Missed", IF(Data!$BN60=Data!$BU60," Pri Missed", "Both Missed")))</f>
        <v>#N/A</v>
      </c>
      <c r="CB60" s="43" t="s">
        <v>100</v>
      </c>
      <c r="CC60" s="43" t="s">
        <v>100</v>
      </c>
      <c r="CD60" s="42">
        <v>100.0</v>
      </c>
      <c r="CE60" s="44"/>
      <c r="CF60" s="44"/>
      <c r="CG60" s="43" t="s">
        <v>0</v>
      </c>
      <c r="CH60" s="43" t="s">
        <v>0</v>
      </c>
      <c r="CI60" s="43" t="s">
        <v>98</v>
      </c>
      <c r="CJ60" s="42">
        <v>100.0</v>
      </c>
      <c r="CK60" s="43" t="s">
        <v>0</v>
      </c>
      <c r="CL60" s="43" t="s">
        <v>98</v>
      </c>
      <c r="CM60" s="42">
        <v>100.0</v>
      </c>
      <c r="CN60" s="43" t="s">
        <v>99</v>
      </c>
      <c r="CO60" s="1"/>
      <c r="CP60" s="1"/>
      <c r="CQ60" s="1"/>
      <c r="CR60" s="1"/>
      <c r="CS60" s="1"/>
      <c r="CT60" s="1"/>
      <c r="CU60" s="1"/>
    </row>
    <row r="61" ht="48.0" customHeight="1">
      <c r="A61" s="28">
        <v>2215.0</v>
      </c>
      <c r="B61" s="29">
        <v>26.0</v>
      </c>
      <c r="C61" s="30">
        <v>12.0</v>
      </c>
      <c r="D61" s="30">
        <v>25.0</v>
      </c>
      <c r="E61" s="30">
        <v>4.0</v>
      </c>
      <c r="F61" s="30">
        <v>21.0</v>
      </c>
      <c r="G61" s="30">
        <v>20.0</v>
      </c>
      <c r="H61" s="30">
        <v>23.5</v>
      </c>
      <c r="I61" s="30">
        <v>5.0</v>
      </c>
      <c r="J61" s="30">
        <v>16.0</v>
      </c>
      <c r="K61" s="30">
        <v>15.0</v>
      </c>
      <c r="L61" s="30">
        <v>23.875</v>
      </c>
      <c r="M61" s="30">
        <v>4.0</v>
      </c>
      <c r="N61" s="30">
        <v>19.0</v>
      </c>
      <c r="O61" s="31">
        <f>LARGE(Data!$K61:$N61,1)</f>
        <v>23.875</v>
      </c>
      <c r="P61" s="31">
        <f>LARGE(Data!$K61:$N61,2)</f>
        <v>19</v>
      </c>
      <c r="Q61" s="31">
        <f>LARGE(Data!$K61:$N61,3)</f>
        <v>15</v>
      </c>
      <c r="R61" s="31">
        <f>LARGE(Data!$K61:$N61,4)</f>
        <v>4</v>
      </c>
      <c r="S61" s="32">
        <f>LARGE(Data!$C61:$F61,1)</f>
        <v>25</v>
      </c>
      <c r="T61" s="32">
        <f>LARGE(Data!$C61:$F61,2)</f>
        <v>21</v>
      </c>
      <c r="U61" s="32">
        <f>LARGE(Data!$C61:$F61,3)</f>
        <v>12</v>
      </c>
      <c r="V61" s="32">
        <f>LARGE(Data!$C61:$F61,4)</f>
        <v>4</v>
      </c>
      <c r="W61" s="33">
        <f>LARGE(Data!$G61:$J61,1)</f>
        <v>23.5</v>
      </c>
      <c r="X61" s="33">
        <f>LARGE(Data!$G61:$J61,2)</f>
        <v>20</v>
      </c>
      <c r="Y61" s="33">
        <f>LARGE(Data!$G61:$J61,3)</f>
        <v>16</v>
      </c>
      <c r="Z61" s="33">
        <f>LARGE(Data!$G61:$J61,4)</f>
        <v>5</v>
      </c>
      <c r="AA61" s="30">
        <f>Data!$O61-Data!$P61</f>
        <v>4.875</v>
      </c>
      <c r="AB61" s="30">
        <f>Data!$P61-Data!$Q61</f>
        <v>4</v>
      </c>
      <c r="AC61" s="30">
        <f>Data!$Q61-Data!$R61</f>
        <v>11</v>
      </c>
      <c r="AD61" s="30">
        <f>(Data!$AA61+Data!$AB61)/SUM(Data!$AA61:$AC61)</f>
        <v>0.4465408805</v>
      </c>
      <c r="AE61" s="31">
        <f>Data!$AA61^2/SQRT(Data!$AA61^2+Data!$AB61^2+Data!$AC61^2)</f>
        <v>1.874358428</v>
      </c>
      <c r="AF61" s="31">
        <f>Data!$AB61^2/SQRT(Data!$AA61^2+Data!$AB61^2+Data!$AC61^2)</f>
        <v>1.261895484</v>
      </c>
      <c r="AG61" s="31">
        <f>Data!$AC61^2/SQRT(Data!$AA61^2+Data!$AB61^2+Data!$AC61^2)</f>
        <v>9.543084596</v>
      </c>
      <c r="AH61" s="30">
        <f>Data!$S61-Data!$T61</f>
        <v>4</v>
      </c>
      <c r="AI61" s="30">
        <f>Data!$T61-Data!$U61</f>
        <v>9</v>
      </c>
      <c r="AJ61" s="30">
        <f>Data!$U61-Data!$V61</f>
        <v>8</v>
      </c>
      <c r="AK61" s="30">
        <f>(Data!$AH61+Data!$AI61)/(Data!$AH61+Data!$AI61+Data!$AJ61)</f>
        <v>0.619047619</v>
      </c>
      <c r="AL61" s="32">
        <f>Data!$AH61^2/SQRT(Data!$AH61^2+Data!$AI61^2+Data!$AJ61^2)</f>
        <v>1.26097665</v>
      </c>
      <c r="AM61" s="32">
        <f>Data!$AI61^2/SQRT(Data!$AH61^2+Data!$AI61^2+Data!$AJ61^2)</f>
        <v>6.383694291</v>
      </c>
      <c r="AN61" s="32">
        <f>Data!$AJ61^2/SQRT(Data!$AH61^2+Data!$AI61^2+Data!$AJ61^2)</f>
        <v>5.0439066</v>
      </c>
      <c r="AO61" s="30">
        <f>Data!$W61-Data!$X61</f>
        <v>3.5</v>
      </c>
      <c r="AP61" s="30">
        <f>Data!$X61-Data!$Y61</f>
        <v>4</v>
      </c>
      <c r="AQ61" s="30">
        <f>Data!$Y61-Data!$Z61</f>
        <v>11</v>
      </c>
      <c r="AR61" s="30">
        <f>(Data!$AO61+Data!$AP61)/(Data!$AO61+Data!$AP61+Data!$AQ61)</f>
        <v>0.4054054054</v>
      </c>
      <c r="AS61" s="33">
        <f>Data!$AO61^2/SQRT(Data!$AO61^2+Data!$AP61^2+Data!$AQ61^2)</f>
        <v>1.002718249</v>
      </c>
      <c r="AT61" s="33">
        <f>Data!$AP61^2/SQRT(Data!$AO61^2+Data!$AP61^2+Data!$AQ61^2)</f>
        <v>1.309672815</v>
      </c>
      <c r="AU61" s="33">
        <f>Data!$AQ61^2/SQRT(Data!$AO61^2+Data!$AP61^2+Data!$AQ61^2)</f>
        <v>9.90440066</v>
      </c>
      <c r="AV61" s="34">
        <f>_xlfn.VAR.P(Data!$K61:$N61)</f>
        <v>53.72167969</v>
      </c>
      <c r="AW61" s="35">
        <f>_xlfn.VAR.P(Data!$C61:$F61)</f>
        <v>66.25</v>
      </c>
      <c r="AX61" s="36">
        <f>_xlfn.VAR.P(Data!$G61:$J61)</f>
        <v>48.296875</v>
      </c>
      <c r="AY61" s="37"/>
      <c r="AZ61" s="38"/>
      <c r="BA61" s="39"/>
      <c r="BB61" s="30" t="str">
        <f>IF(AND(Data!$AE61&gt;Data!$AF61,Data!$AE61&gt;Data!$AG61),"1",IF(AND(Data!$AF61&gt;Data!$AE61,Data!$AF61&gt;Data!$AG61),IF(Data!$AF61&lt;2.5*Data!$AE61,"1.2",IF(OR(Data!$AE61&gt;2.5,Data!$AE61+Data!$AF61+Data!$AG61&lt;9),"2.2","2")),IF(AND(Data!$AG61&gt;3.5*Data!$AE61,Data!$AG61&gt;3.5*Data!$AF61,Data!$AE61+Data!$AF61+Data!$AG61&gt;11,Data!$AE61+Data!$AF61&lt;2,Data!$Q61&gt;=18),"3",IF((Data!$AE61&gt;3*Data!$AF61),"1.3",IF(AND(Data!$AF61&gt;3*Data!$AE61,Data!$AF61&gt;2),"2.3","3.3")))))</f>
        <v>3.3</v>
      </c>
      <c r="BC61" s="30" t="str">
        <f>IF(AND(Data!$AL61&gt;Data!$AM61,Data!$AL61&gt;Data!$AN61),"1",IF(AND(Data!$AM61&gt;Data!$AL61,Data!$AM61&gt;Data!$AN61),IF(Data!$AM61&lt;2.5*Data!$AL61,"1.2",IF(OR(Data!$AL61&gt;2.5,Data!$AL61+Data!$AM61+Data!$AN61&lt;9),"2.2","2")),IF(AND(Data!$AN61&gt;3.5*Data!$AL61,Data!$AN61&gt;3.5*Data!$AM61,Data!$AL61+Data!$AM61+Data!$AN61&gt;11,Data!$AL61+Data!$AM61&lt;2,Data!$U61&gt;=18),"3",IF((Data!$AL61&gt;3*Data!$AM61),"1.3",IF(AND(Data!$AM61&gt;3*Data!$AL61,Data!$AM61&gt;2),"2.3","3.3")))))</f>
        <v>2</v>
      </c>
      <c r="BD61" s="30" t="str">
        <f>IF(AND(Data!$AS61&gt;Data!$AT61,Data!$AS61&gt;Data!$AU61),"1",IF(AND(Data!$AT61&gt;Data!$AS61,Data!$AT61&gt;Data!$AU61),IF(Data!$AT61&lt;2.5*Data!$AS61,"1.2",IF(OR(Data!$AS61&gt;2.5,Data!$AS61+Data!$AT61+Data!$AU61&lt;9),"2.2","2")),IF(AND(Data!$AU61&gt;3.5*Data!$AS61,Data!$AU61&gt;3.5*Data!$AT61,Data!$AS61+Data!$AT61+Data!$AU61&gt;11,Data!$AS61+Data!$AT61&lt;2,Data!$Y61&gt;=18),"3",IF((Data!$AS61&gt;3*Data!$AT61),"1.3",IF(AND(Data!$AT61&gt;3*Data!$AS61,Data!$AT61&gt;2),"2.3","3.3")))))</f>
        <v>3.3</v>
      </c>
      <c r="BE61" s="30" t="str">
        <f t="array" ref="BE61">XLOOKUP(Data!$O61,Data!$K61:$N61,$K$1:$N$1,"?",0,1)&amp;XLOOKUP(Data!$P61,Data!$K61:$N61,$K$1:$N$1,"?",0,1)&amp;XLOOKUP(Data!$Q61,Data!$K61:$N61,$K$1:$N$1,"?",0,1)</f>
        <v>ICD</v>
      </c>
      <c r="BF61" s="30" t="str">
        <f t="array" ref="BF61">XLOOKUP(Data!$S61,Data!$C61:$F61,$C$1:$F$1,"?",0,1)&amp;XLOOKUP(Data!$T61,Data!$C61:$F61,$C$1:$F$1,"?",0,1)&amp;XLOOKUP(Data!$U61,Data!$C61:$F61,$C$1:$F$1,"?",0,1)</f>
        <v>ICD</v>
      </c>
      <c r="BG61" s="30" t="str">
        <f t="array" ref="BG61">XLOOKUP(Data!$W61,Data!$G61:$J61,$G$1:$J$1,"?",0,1)&amp;XLOOKUP(Data!$X61,Data!$G61:$J61,$G$1:$J$1,"?",0,1)&amp;XLOOKUP(Data!$Y61,Data!$G61:$J61,$G$1:$J$1,"?",0,1)</f>
        <v>IDC</v>
      </c>
      <c r="BH61" s="30" t="str">
        <f>VLOOKUP(LEFT(Data!$BE61,Data!$BB61),'Key 2'!$A$1:$C$40,2,FALSE)</f>
        <v>DIC</v>
      </c>
      <c r="BI61" s="30" t="str">
        <f>VLOOKUP(LEFT(Data!$BF61,Data!$BC61),'Key 2'!$A$1:$C$40,2,FALSE)</f>
        <v>IC</v>
      </c>
      <c r="BJ61" s="30" t="str">
        <f>VLOOKUP(LEFT(Data!$BG61,Data!$BD61),'Key 2'!$A$1:$C$40,2,FALSE)</f>
        <v>DIC</v>
      </c>
      <c r="BK61" s="30" t="str">
        <f>IF(AND(Data!$AV61&gt;=15,Data!$O61&gt;=20),"DG",IF(AND(Data!$AW61&gt;=15,Data!$S61&gt;=20),"MG",IF(AND(Data!$AV61&gt;=15,Data!$W61&gt;=20),"LG","0")))</f>
        <v>DG</v>
      </c>
      <c r="BL61" s="30" t="str">
        <f>IF(AND(Data!$BK61="DG",Data!$AW61&gt;=15,Data!$S61&gt;=20,Data!$BH61&lt;&gt;Data!$BI61),"MG","LG")</f>
        <v>MG</v>
      </c>
      <c r="BM61" s="30" t="str">
        <f>IF(Data!$BK61="DG",Data!$BH61,IF(Data!$BK61="MG",Data!$BI61,Data!$BJ61))</f>
        <v>DIC</v>
      </c>
      <c r="BN61" s="30" t="str">
        <f>IF(Data!$BL61="DG",Data!$BH61,IF(Data!$BL61="MG",Data!$BI61,Data!$BJ61))</f>
        <v>IC</v>
      </c>
      <c r="BO61" s="40"/>
      <c r="BP61" s="40"/>
      <c r="BQ61" s="40"/>
      <c r="BR61" s="41"/>
      <c r="BS61" s="41"/>
      <c r="BT61" s="41" t="str">
        <f>VLOOKUP(Data!$BR61,'Key 1'!$B$1:$D$15,2,FALSE)</f>
        <v>TI</v>
      </c>
      <c r="BU61" s="41" t="str">
        <f>VLOOKUP(Data!$BS61,'Key 1'!$B$1:$D$15,2,FALSE)</f>
        <v>TI</v>
      </c>
      <c r="BV61" s="41">
        <f>VLOOKUP(Data!$BR61,'Key 1'!$B$1:$D$15,3,FALSE)</f>
        <v>0</v>
      </c>
      <c r="BW61" s="41">
        <f>VLOOKUP(Data!$BS61,'Key 1'!$B$1:$D$15,3,FALSE)</f>
        <v>0</v>
      </c>
      <c r="BX61" s="41" t="str">
        <f>IF(Data!$BK61="DG",IF(INT(Data!$BB61)-Data!$BB61&lt;0,"Low","High"),IF(Data!$BK61="MG",IF(INT(Data!$BC61)-Data!$BC61&lt;0,"Low","High"),IF(Data!$BK61="LG",IF(INT(Data!$BD61)-Data!$BD61&lt;0,"Low","High"),"High")))</f>
        <v>Low</v>
      </c>
      <c r="BY61" s="41" t="str">
        <f>IF(Data!$BL61="DG",IF(INT(Data!$BB61)-Data!$BB61&lt;0,"Low","High"),IF(Data!$BL61="MG",IF(INT(Data!$BC61)-Data!$BC61&lt;0,"Low","High"),IF(Data!$BL61="LG",IF(INT(Data!$BD61)-Data!$BD61&lt;0,"Low","High"),"High")))</f>
        <v>High</v>
      </c>
      <c r="BZ61" s="41" t="str">
        <f>IF(AND(Data!$BX61="High",Data!$BY61="High"),"High","Low")</f>
        <v>Low</v>
      </c>
      <c r="CA61" s="41" t="str">
        <f>IF(AND(Data!$BM61=Data!$BT61,Data!$BN61=Data!$BU61),"Matched",IF(Data!$BM61=Data!$BT61,"Sec Missed", IF(Data!$BN61=Data!$BU61," Pri Missed", "Both Missed")))</f>
        <v>Both Missed</v>
      </c>
      <c r="CB61" s="42">
        <v>88.7</v>
      </c>
      <c r="CC61" s="42">
        <v>100.0</v>
      </c>
      <c r="CD61" s="42">
        <v>91.9</v>
      </c>
      <c r="CE61" s="43" t="s">
        <v>101</v>
      </c>
      <c r="CF61" s="43" t="s">
        <v>96</v>
      </c>
      <c r="CG61" s="43" t="s">
        <v>101</v>
      </c>
      <c r="CH61" s="43" t="s">
        <v>101</v>
      </c>
      <c r="CI61" s="43" t="s">
        <v>97</v>
      </c>
      <c r="CJ61" s="42">
        <v>88.7</v>
      </c>
      <c r="CK61" s="43" t="s">
        <v>96</v>
      </c>
      <c r="CL61" s="43" t="s">
        <v>102</v>
      </c>
      <c r="CM61" s="42">
        <v>100.0</v>
      </c>
      <c r="CN61" s="43" t="s">
        <v>99</v>
      </c>
      <c r="CO61" s="1"/>
      <c r="CP61" s="1"/>
      <c r="CQ61" s="1"/>
      <c r="CR61" s="1"/>
      <c r="CS61" s="1"/>
      <c r="CT61" s="1"/>
      <c r="CU61" s="1"/>
    </row>
    <row r="62" ht="48.0" customHeight="1">
      <c r="A62" s="28">
        <v>2216.0</v>
      </c>
      <c r="B62" s="29">
        <v>28.0</v>
      </c>
      <c r="C62" s="30">
        <v>14.0</v>
      </c>
      <c r="D62" s="30">
        <v>22.0</v>
      </c>
      <c r="E62" s="30">
        <v>10.0</v>
      </c>
      <c r="F62" s="30">
        <v>23.0</v>
      </c>
      <c r="G62" s="30">
        <v>4.0</v>
      </c>
      <c r="H62" s="30">
        <v>23.5</v>
      </c>
      <c r="I62" s="30">
        <v>18.0</v>
      </c>
      <c r="J62" s="30">
        <v>22.0</v>
      </c>
      <c r="K62" s="30">
        <v>8.0</v>
      </c>
      <c r="L62" s="30">
        <v>22.0</v>
      </c>
      <c r="M62" s="30">
        <v>12.0</v>
      </c>
      <c r="N62" s="30">
        <v>23.0</v>
      </c>
      <c r="O62" s="31">
        <f>LARGE(Data!$K62:$N62,1)</f>
        <v>23</v>
      </c>
      <c r="P62" s="31">
        <f>LARGE(Data!$K62:$N62,2)</f>
        <v>22</v>
      </c>
      <c r="Q62" s="31">
        <f>LARGE(Data!$K62:$N62,3)</f>
        <v>12</v>
      </c>
      <c r="R62" s="31">
        <f>LARGE(Data!$K62:$N62,4)</f>
        <v>8</v>
      </c>
      <c r="S62" s="32">
        <f>LARGE(Data!$C62:$F62,1)</f>
        <v>23</v>
      </c>
      <c r="T62" s="32">
        <f>LARGE(Data!$C62:$F62,2)</f>
        <v>22</v>
      </c>
      <c r="U62" s="32">
        <f>LARGE(Data!$C62:$F62,3)</f>
        <v>14</v>
      </c>
      <c r="V62" s="32">
        <f>LARGE(Data!$C62:$F62,4)</f>
        <v>10</v>
      </c>
      <c r="W62" s="33">
        <f>LARGE(Data!$G62:$J62,1)</f>
        <v>23.5</v>
      </c>
      <c r="X62" s="33">
        <f>LARGE(Data!$G62:$J62,2)</f>
        <v>22</v>
      </c>
      <c r="Y62" s="33">
        <f>LARGE(Data!$G62:$J62,3)</f>
        <v>18</v>
      </c>
      <c r="Z62" s="33">
        <f>LARGE(Data!$G62:$J62,4)</f>
        <v>4</v>
      </c>
      <c r="AA62" s="30">
        <f>Data!$O62-Data!$P62</f>
        <v>1</v>
      </c>
      <c r="AB62" s="30">
        <f>Data!$P62-Data!$Q62</f>
        <v>10</v>
      </c>
      <c r="AC62" s="30">
        <f>Data!$Q62-Data!$R62</f>
        <v>4</v>
      </c>
      <c r="AD62" s="30">
        <f>(Data!$AA62+Data!$AB62)/SUM(Data!$AA62:$AC62)</f>
        <v>0.7333333333</v>
      </c>
      <c r="AE62" s="31">
        <f>Data!$AA62^2/SQRT(Data!$AA62^2+Data!$AB62^2+Data!$AC62^2)</f>
        <v>0.0924500327</v>
      </c>
      <c r="AF62" s="31">
        <f>Data!$AB62^2/SQRT(Data!$AA62^2+Data!$AB62^2+Data!$AC62^2)</f>
        <v>9.24500327</v>
      </c>
      <c r="AG62" s="31">
        <f>Data!$AC62^2/SQRT(Data!$AA62^2+Data!$AB62^2+Data!$AC62^2)</f>
        <v>1.479200523</v>
      </c>
      <c r="AH62" s="30">
        <f>Data!$S62-Data!$T62</f>
        <v>1</v>
      </c>
      <c r="AI62" s="30">
        <f>Data!$T62-Data!$U62</f>
        <v>8</v>
      </c>
      <c r="AJ62" s="30">
        <f>Data!$U62-Data!$V62</f>
        <v>4</v>
      </c>
      <c r="AK62" s="30">
        <f>(Data!$AH62+Data!$AI62)/(Data!$AH62+Data!$AI62+Data!$AJ62)</f>
        <v>0.6923076923</v>
      </c>
      <c r="AL62" s="32">
        <f>Data!$AH62^2/SQRT(Data!$AH62^2+Data!$AI62^2+Data!$AJ62^2)</f>
        <v>0.1111111111</v>
      </c>
      <c r="AM62" s="32">
        <f>Data!$AI62^2/SQRT(Data!$AH62^2+Data!$AI62^2+Data!$AJ62^2)</f>
        <v>7.111111111</v>
      </c>
      <c r="AN62" s="32">
        <f>Data!$AJ62^2/SQRT(Data!$AH62^2+Data!$AI62^2+Data!$AJ62^2)</f>
        <v>1.777777778</v>
      </c>
      <c r="AO62" s="30">
        <f>Data!$W62-Data!$X62</f>
        <v>1.5</v>
      </c>
      <c r="AP62" s="30">
        <f>Data!$X62-Data!$Y62</f>
        <v>4</v>
      </c>
      <c r="AQ62" s="30">
        <f>Data!$Y62-Data!$Z62</f>
        <v>14</v>
      </c>
      <c r="AR62" s="30">
        <f>(Data!$AO62+Data!$AP62)/(Data!$AO62+Data!$AP62+Data!$AQ62)</f>
        <v>0.2820512821</v>
      </c>
      <c r="AS62" s="33">
        <f>Data!$AO62^2/SQRT(Data!$AO62^2+Data!$AP62^2+Data!$AQ62^2)</f>
        <v>0.1537170718</v>
      </c>
      <c r="AT62" s="33">
        <f>Data!$AP62^2/SQRT(Data!$AO62^2+Data!$AP62^2+Data!$AQ62^2)</f>
        <v>1.093099177</v>
      </c>
      <c r="AU62" s="33">
        <f>Data!$AQ62^2/SQRT(Data!$AO62^2+Data!$AP62^2+Data!$AQ62^2)</f>
        <v>13.39046492</v>
      </c>
      <c r="AV62" s="34">
        <f>_xlfn.VAR.P(Data!$K62:$N62)</f>
        <v>41.1875</v>
      </c>
      <c r="AW62" s="35">
        <f>_xlfn.VAR.P(Data!$C62:$F62)</f>
        <v>29.6875</v>
      </c>
      <c r="AX62" s="36">
        <f>_xlfn.VAR.P(Data!$G62:$J62)</f>
        <v>59.296875</v>
      </c>
      <c r="AY62" s="37"/>
      <c r="AZ62" s="38"/>
      <c r="BA62" s="39"/>
      <c r="BB62" s="30" t="str">
        <f>IF(AND(Data!$AE62&gt;Data!$AF62,Data!$AE62&gt;Data!$AG62),"1",IF(AND(Data!$AF62&gt;Data!$AE62,Data!$AF62&gt;Data!$AG62),IF(Data!$AF62&lt;2.5*Data!$AE62,"1.2",IF(OR(Data!$AE62&gt;2.5,Data!$AE62+Data!$AF62+Data!$AG62&lt;9),"2.2","2")),IF(AND(Data!$AG62&gt;3.5*Data!$AE62,Data!$AG62&gt;3.5*Data!$AF62,Data!$AE62+Data!$AF62+Data!$AG62&gt;11,Data!$AE62+Data!$AF62&lt;2,Data!$Q62&gt;=18),"3",IF((Data!$AE62&gt;3*Data!$AF62),"1.3",IF(AND(Data!$AF62&gt;3*Data!$AE62,Data!$AF62&gt;2),"2.3","3.3")))))</f>
        <v>2</v>
      </c>
      <c r="BC62" s="30" t="str">
        <f>IF(AND(Data!$AL62&gt;Data!$AM62,Data!$AL62&gt;Data!$AN62),"1",IF(AND(Data!$AM62&gt;Data!$AL62,Data!$AM62&gt;Data!$AN62),IF(Data!$AM62&lt;2.5*Data!$AL62,"1.2",IF(OR(Data!$AL62&gt;2.5,Data!$AL62+Data!$AM62+Data!$AN62&lt;9),"2.2","2")),IF(AND(Data!$AN62&gt;3.5*Data!$AL62,Data!$AN62&gt;3.5*Data!$AM62,Data!$AL62+Data!$AM62+Data!$AN62&gt;11,Data!$AL62+Data!$AM62&lt;2,Data!$U62&gt;=18),"3",IF((Data!$AL62&gt;3*Data!$AM62),"1.3",IF(AND(Data!$AM62&gt;3*Data!$AL62,Data!$AM62&gt;2),"2.3","3.3")))))</f>
        <v>2</v>
      </c>
      <c r="BD62" s="30" t="str">
        <f>IF(AND(Data!$AS62&gt;Data!$AT62,Data!$AS62&gt;Data!$AU62),"1",IF(AND(Data!$AT62&gt;Data!$AS62,Data!$AT62&gt;Data!$AU62),IF(Data!$AT62&lt;2.5*Data!$AS62,"1.2",IF(OR(Data!$AS62&gt;2.5,Data!$AS62+Data!$AT62+Data!$AU62&lt;9),"2.2","2")),IF(AND(Data!$AU62&gt;3.5*Data!$AS62,Data!$AU62&gt;3.5*Data!$AT62,Data!$AS62+Data!$AT62+Data!$AU62&gt;11,Data!$AS62+Data!$AT62&lt;2,Data!$Y62&gt;=18),"3",IF((Data!$AS62&gt;3*Data!$AT62),"1.3",IF(AND(Data!$AT62&gt;3*Data!$AS62,Data!$AT62&gt;2),"2.3","3.3")))))</f>
        <v>3</v>
      </c>
      <c r="BE62" s="30" t="str">
        <f t="array" ref="BE62">XLOOKUP(Data!$O62,Data!$K62:$N62,$K$1:$N$1,"?",0,1)&amp;XLOOKUP(Data!$P62,Data!$K62:$N62,$K$1:$N$1,"?",0,1)&amp;XLOOKUP(Data!$Q62,Data!$K62:$N62,$K$1:$N$1,"?",0,1)</f>
        <v>CIS</v>
      </c>
      <c r="BF62" s="30" t="str">
        <f t="array" ref="BF62">XLOOKUP(Data!$S62,Data!$C62:$F62,$C$1:$F$1,"?",0,1)&amp;XLOOKUP(Data!$T62,Data!$C62:$F62,$C$1:$F$1,"?",0,1)&amp;XLOOKUP(Data!$U62,Data!$C62:$F62,$C$1:$F$1,"?",0,1)</f>
        <v>CID</v>
      </c>
      <c r="BG62" s="30" t="str">
        <f t="array" ref="BG62">XLOOKUP(Data!$W62,Data!$G62:$J62,$G$1:$J$1,"?",0,1)&amp;XLOOKUP(Data!$X62,Data!$G62:$J62,$G$1:$J$1,"?",0,1)&amp;XLOOKUP(Data!$Y62,Data!$G62:$J62,$G$1:$J$1,"?",0,1)</f>
        <v>ICS</v>
      </c>
      <c r="BH62" s="30" t="str">
        <f>VLOOKUP(LEFT(Data!$BE62,Data!$BB62),'Key 2'!$A$1:$C$40,2,FALSE)</f>
        <v>IC</v>
      </c>
      <c r="BI62" s="30" t="str">
        <f>VLOOKUP(LEFT(Data!$BF62,Data!$BC62),'Key 2'!$A$1:$C$40,2,FALSE)</f>
        <v>IC</v>
      </c>
      <c r="BJ62" s="30" t="str">
        <f>VLOOKUP(LEFT(Data!$BG62,Data!$BD62),'Key 2'!$A$1:$C$40,2,FALSE)</f>
        <v>ISC</v>
      </c>
      <c r="BK62" s="30" t="str">
        <f>IF(AND(Data!$AV62&gt;=15,Data!$O62&gt;=20),"DG",IF(AND(Data!$AW62&gt;=15,Data!$S62&gt;=20),"MG",IF(AND(Data!$AV62&gt;=15,Data!$W62&gt;=20),"LG","0")))</f>
        <v>DG</v>
      </c>
      <c r="BL62" s="30" t="str">
        <f>IF(AND(Data!$BK62="DG",Data!$AW62&gt;=15,Data!$S62&gt;=20,Data!$BH62&lt;&gt;Data!$BI62),"MG","LG")</f>
        <v>LG</v>
      </c>
      <c r="BM62" s="30" t="str">
        <f>IF(Data!$BK62="DG",Data!$BH62,IF(Data!$BK62="MG",Data!$BI62,Data!$BJ62))</f>
        <v>IC</v>
      </c>
      <c r="BN62" s="30" t="str">
        <f>IF(Data!$BL62="DG",Data!$BH62,IF(Data!$BL62="MG",Data!$BI62,Data!$BJ62))</f>
        <v>ISC</v>
      </c>
      <c r="BO62" s="40"/>
      <c r="BP62" s="40"/>
      <c r="BQ62" s="40"/>
      <c r="BR62" s="41"/>
      <c r="BS62" s="41"/>
      <c r="BT62" s="41" t="str">
        <f>VLOOKUP(Data!$BR62,'Key 1'!$B$1:$D$15,2,FALSE)</f>
        <v>TI</v>
      </c>
      <c r="BU62" s="41" t="str">
        <f>VLOOKUP(Data!$BS62,'Key 1'!$B$1:$D$15,2,FALSE)</f>
        <v>TI</v>
      </c>
      <c r="BV62" s="41">
        <f>VLOOKUP(Data!$BR62,'Key 1'!$B$1:$D$15,3,FALSE)</f>
        <v>0</v>
      </c>
      <c r="BW62" s="41">
        <f>VLOOKUP(Data!$BS62,'Key 1'!$B$1:$D$15,3,FALSE)</f>
        <v>0</v>
      </c>
      <c r="BX62" s="41" t="str">
        <f>IF(Data!$BK62="DG",IF(INT(Data!$BB62)-Data!$BB62&lt;0,"Low","High"),IF(Data!$BK62="MG",IF(INT(Data!$BC62)-Data!$BC62&lt;0,"Low","High"),IF(Data!$BK62="LG",IF(INT(Data!$BD62)-Data!$BD62&lt;0,"Low","High"),"High")))</f>
        <v>High</v>
      </c>
      <c r="BY62" s="41" t="str">
        <f>IF(Data!$BL62="DG",IF(INT(Data!$BB62)-Data!$BB62&lt;0,"Low","High"),IF(Data!$BL62="MG",IF(INT(Data!$BC62)-Data!$BC62&lt;0,"Low","High"),IF(Data!$BL62="LG",IF(INT(Data!$BD62)-Data!$BD62&lt;0,"Low","High"),"High")))</f>
        <v>High</v>
      </c>
      <c r="BZ62" s="41" t="str">
        <f>IF(AND(Data!$BX62="High",Data!$BY62="High"),"High","Low")</f>
        <v>High</v>
      </c>
      <c r="CA62" s="41" t="str">
        <f>IF(AND(Data!$BM62=Data!$BT62,Data!$BN62=Data!$BU62),"Matched",IF(Data!$BM62=Data!$BT62,"Sec Missed", IF(Data!$BN62=Data!$BU62," Pri Missed", "Both Missed")))</f>
        <v>Both Missed</v>
      </c>
      <c r="CB62" s="42">
        <v>100.0</v>
      </c>
      <c r="CC62" s="42">
        <v>100.0</v>
      </c>
      <c r="CD62" s="42">
        <v>100.0</v>
      </c>
      <c r="CE62" s="43" t="s">
        <v>96</v>
      </c>
      <c r="CF62" s="43" t="s">
        <v>96</v>
      </c>
      <c r="CG62" s="43" t="s">
        <v>108</v>
      </c>
      <c r="CH62" s="43" t="s">
        <v>96</v>
      </c>
      <c r="CI62" s="43" t="s">
        <v>97</v>
      </c>
      <c r="CJ62" s="42">
        <v>100.0</v>
      </c>
      <c r="CK62" s="43" t="s">
        <v>108</v>
      </c>
      <c r="CL62" s="43" t="s">
        <v>98</v>
      </c>
      <c r="CM62" s="42">
        <v>100.0</v>
      </c>
      <c r="CN62" s="43" t="s">
        <v>104</v>
      </c>
      <c r="CO62" s="1"/>
      <c r="CP62" s="1"/>
      <c r="CQ62" s="1"/>
      <c r="CR62" s="1"/>
      <c r="CS62" s="1"/>
      <c r="CT62" s="1"/>
      <c r="CU62" s="1"/>
    </row>
    <row r="63" ht="48.0" customHeight="1">
      <c r="A63" s="28">
        <v>2217.0</v>
      </c>
      <c r="B63" s="29">
        <v>28.0</v>
      </c>
      <c r="C63" s="30">
        <v>12.0</v>
      </c>
      <c r="D63" s="30">
        <v>26.125</v>
      </c>
      <c r="E63" s="30">
        <v>15.0</v>
      </c>
      <c r="F63" s="30">
        <v>4.0</v>
      </c>
      <c r="G63" s="30">
        <v>11.0</v>
      </c>
      <c r="H63" s="30">
        <v>25.0</v>
      </c>
      <c r="I63" s="30">
        <v>9.0</v>
      </c>
      <c r="J63" s="30">
        <v>18.5</v>
      </c>
      <c r="K63" s="30">
        <v>11.0</v>
      </c>
      <c r="L63" s="30">
        <v>25.0</v>
      </c>
      <c r="M63" s="30">
        <v>12.0</v>
      </c>
      <c r="N63" s="30">
        <v>11.0</v>
      </c>
      <c r="O63" s="31">
        <f>LARGE(Data!$K63:$N63,1)</f>
        <v>25</v>
      </c>
      <c r="P63" s="31">
        <f>LARGE(Data!$K63:$N63,2)</f>
        <v>12</v>
      </c>
      <c r="Q63" s="31">
        <f>LARGE(Data!$K63:$N63,3)</f>
        <v>11</v>
      </c>
      <c r="R63" s="31">
        <f>LARGE(Data!$K63:$N63,4)</f>
        <v>11</v>
      </c>
      <c r="S63" s="32">
        <f>LARGE(Data!$C63:$F63,1)</f>
        <v>26.125</v>
      </c>
      <c r="T63" s="32">
        <f>LARGE(Data!$C63:$F63,2)</f>
        <v>15</v>
      </c>
      <c r="U63" s="32">
        <f>LARGE(Data!$C63:$F63,3)</f>
        <v>12</v>
      </c>
      <c r="V63" s="32">
        <f>LARGE(Data!$C63:$F63,4)</f>
        <v>4</v>
      </c>
      <c r="W63" s="33">
        <f>LARGE(Data!$G63:$J63,1)</f>
        <v>25</v>
      </c>
      <c r="X63" s="33">
        <f>LARGE(Data!$G63:$J63,2)</f>
        <v>18.5</v>
      </c>
      <c r="Y63" s="33">
        <f>LARGE(Data!$G63:$J63,3)</f>
        <v>11</v>
      </c>
      <c r="Z63" s="33">
        <f>LARGE(Data!$G63:$J63,4)</f>
        <v>9</v>
      </c>
      <c r="AA63" s="30">
        <f>Data!$O63-Data!$P63</f>
        <v>13</v>
      </c>
      <c r="AB63" s="30">
        <f>Data!$P63-Data!$Q63</f>
        <v>1</v>
      </c>
      <c r="AC63" s="30">
        <f>Data!$Q63-Data!$R63</f>
        <v>0</v>
      </c>
      <c r="AD63" s="30">
        <f>(Data!$AA63+Data!$AB63)/SUM(Data!$AA63:$AC63)</f>
        <v>1</v>
      </c>
      <c r="AE63" s="31">
        <f>Data!$AA63^2/SQRT(Data!$AA63^2+Data!$AB63^2+Data!$AC63^2)</f>
        <v>12.96170831</v>
      </c>
      <c r="AF63" s="31">
        <f>Data!$AB63^2/SQRT(Data!$AA63^2+Data!$AB63^2+Data!$AC63^2)</f>
        <v>0.07669649888</v>
      </c>
      <c r="AG63" s="31">
        <f>Data!$AC63^2/SQRT(Data!$AA63^2+Data!$AB63^2+Data!$AC63^2)</f>
        <v>0</v>
      </c>
      <c r="AH63" s="30">
        <f>Data!$S63-Data!$T63</f>
        <v>11.125</v>
      </c>
      <c r="AI63" s="30">
        <f>Data!$T63-Data!$U63</f>
        <v>3</v>
      </c>
      <c r="AJ63" s="30">
        <f>Data!$U63-Data!$V63</f>
        <v>8</v>
      </c>
      <c r="AK63" s="30">
        <f>(Data!$AH63+Data!$AI63)/(Data!$AH63+Data!$AI63+Data!$AJ63)</f>
        <v>0.6384180791</v>
      </c>
      <c r="AL63" s="32">
        <f>Data!$AH63^2/SQRT(Data!$AH63^2+Data!$AI63^2+Data!$AJ63^2)</f>
        <v>8.823185797</v>
      </c>
      <c r="AM63" s="32">
        <f>Data!$AI63^2/SQRT(Data!$AH63^2+Data!$AI63^2+Data!$AJ63^2)</f>
        <v>0.641605229</v>
      </c>
      <c r="AN63" s="32">
        <f>Data!$AJ63^2/SQRT(Data!$AH63^2+Data!$AI63^2+Data!$AJ63^2)</f>
        <v>4.562526073</v>
      </c>
      <c r="AO63" s="30">
        <f>Data!$W63-Data!$X63</f>
        <v>6.5</v>
      </c>
      <c r="AP63" s="30">
        <f>Data!$X63-Data!$Y63</f>
        <v>7.5</v>
      </c>
      <c r="AQ63" s="30">
        <f>Data!$Y63-Data!$Z63</f>
        <v>2</v>
      </c>
      <c r="AR63" s="30">
        <f>(Data!$AO63+Data!$AP63)/(Data!$AO63+Data!$AP63+Data!$AQ63)</f>
        <v>0.875</v>
      </c>
      <c r="AS63" s="33">
        <f>Data!$AO63^2/SQRT(Data!$AO63^2+Data!$AP63^2+Data!$AQ63^2)</f>
        <v>4.173157546</v>
      </c>
      <c r="AT63" s="33">
        <f>Data!$AP63^2/SQRT(Data!$AO63^2+Data!$AP63^2+Data!$AQ63^2)</f>
        <v>5.555978981</v>
      </c>
      <c r="AU63" s="33">
        <f>Data!$AQ63^2/SQRT(Data!$AO63^2+Data!$AP63^2+Data!$AQ63^2)</f>
        <v>0.3950918387</v>
      </c>
      <c r="AV63" s="34">
        <f>_xlfn.VAR.P(Data!$K63:$N63)</f>
        <v>35.1875</v>
      </c>
      <c r="AW63" s="35">
        <f>_xlfn.VAR.P(Data!$C63:$F63)</f>
        <v>62.92480469</v>
      </c>
      <c r="AX63" s="36">
        <f>_xlfn.VAR.P(Data!$G63:$J63)</f>
        <v>40.296875</v>
      </c>
      <c r="AY63" s="37"/>
      <c r="AZ63" s="38"/>
      <c r="BA63" s="39"/>
      <c r="BB63" s="30" t="str">
        <f>IF(AND(Data!$AE63&gt;Data!$AF63,Data!$AE63&gt;Data!$AG63),"1",IF(AND(Data!$AF63&gt;Data!$AE63,Data!$AF63&gt;Data!$AG63),IF(Data!$AF63&lt;2.5*Data!$AE63,"1.2",IF(OR(Data!$AE63&gt;2.5,Data!$AE63+Data!$AF63+Data!$AG63&lt;9),"2.2","2")),IF(AND(Data!$AG63&gt;3.5*Data!$AE63,Data!$AG63&gt;3.5*Data!$AF63,Data!$AE63+Data!$AF63+Data!$AG63&gt;11,Data!$AE63+Data!$AF63&lt;2,Data!$Q63&gt;=18),"3",IF((Data!$AE63&gt;3*Data!$AF63),"1.3",IF(AND(Data!$AF63&gt;3*Data!$AE63,Data!$AF63&gt;2),"2.3","3.3")))))</f>
        <v>1</v>
      </c>
      <c r="BC63" s="30" t="str">
        <f>IF(AND(Data!$AL63&gt;Data!$AM63,Data!$AL63&gt;Data!$AN63),"1",IF(AND(Data!$AM63&gt;Data!$AL63,Data!$AM63&gt;Data!$AN63),IF(Data!$AM63&lt;2.5*Data!$AL63,"1.2",IF(OR(Data!$AL63&gt;2.5,Data!$AL63+Data!$AM63+Data!$AN63&lt;9),"2.2","2")),IF(AND(Data!$AN63&gt;3.5*Data!$AL63,Data!$AN63&gt;3.5*Data!$AM63,Data!$AL63+Data!$AM63+Data!$AN63&gt;11,Data!$AL63+Data!$AM63&lt;2,Data!$U63&gt;=18),"3",IF((Data!$AL63&gt;3*Data!$AM63),"1.3",IF(AND(Data!$AM63&gt;3*Data!$AL63,Data!$AM63&gt;2),"2.3","3.3")))))</f>
        <v>1</v>
      </c>
      <c r="BD63" s="30" t="str">
        <f>IF(AND(Data!$AS63&gt;Data!$AT63,Data!$AS63&gt;Data!$AU63),"1",IF(AND(Data!$AT63&gt;Data!$AS63,Data!$AT63&gt;Data!$AU63),IF(Data!$AT63&lt;2.5*Data!$AS63,"1.2",IF(OR(Data!$AS63&gt;2.5,Data!$AS63+Data!$AT63+Data!$AU63&lt;9),"2.2","2")),IF(AND(Data!$AU63&gt;3.5*Data!$AS63,Data!$AU63&gt;3.5*Data!$AT63,Data!$AS63+Data!$AT63+Data!$AU63&gt;11,Data!$AS63+Data!$AT63&lt;2,Data!$Y63&gt;=18),"3",IF((Data!$AS63&gt;3*Data!$AT63),"1.3",IF(AND(Data!$AT63&gt;3*Data!$AS63,Data!$AT63&gt;2),"2.3","3.3")))))</f>
        <v>1.2</v>
      </c>
      <c r="BE63" s="30" t="str">
        <f t="array" ref="BE63">XLOOKUP(Data!$O63,Data!$K63:$N63,$K$1:$N$1,"?",0,1)&amp;XLOOKUP(Data!$P63,Data!$K63:$N63,$K$1:$N$1,"?",0,1)&amp;XLOOKUP(Data!$Q63,Data!$K63:$N63,$K$1:$N$1,"?",0,1)</f>
        <v>ISD</v>
      </c>
      <c r="BF63" s="30" t="str">
        <f t="array" ref="BF63">XLOOKUP(Data!$S63,Data!$C63:$F63,$C$1:$F$1,"?",0,1)&amp;XLOOKUP(Data!$T63,Data!$C63:$F63,$C$1:$F$1,"?",0,1)&amp;XLOOKUP(Data!$U63,Data!$C63:$F63,$C$1:$F$1,"?",0,1)</f>
        <v>ISD</v>
      </c>
      <c r="BG63" s="30" t="str">
        <f t="array" ref="BG63">XLOOKUP(Data!$W63,Data!$G63:$J63,$G$1:$J$1,"?",0,1)&amp;XLOOKUP(Data!$X63,Data!$G63:$J63,$G$1:$J$1,"?",0,1)&amp;XLOOKUP(Data!$Y63,Data!$G63:$J63,$G$1:$J$1,"?",0,1)</f>
        <v>ICD</v>
      </c>
      <c r="BH63" s="30" t="str">
        <f>VLOOKUP(LEFT(Data!$BE63,Data!$BB63),'Key 2'!$A$1:$C$40,2,FALSE)</f>
        <v>I</v>
      </c>
      <c r="BI63" s="30" t="str">
        <f>VLOOKUP(LEFT(Data!$BF63,Data!$BC63),'Key 2'!$A$1:$C$40,2,FALSE)</f>
        <v>I</v>
      </c>
      <c r="BJ63" s="30" t="str">
        <f>VLOOKUP(LEFT(Data!$BG63,Data!$BD63),'Key 2'!$A$1:$C$40,2,FALSE)</f>
        <v>I</v>
      </c>
      <c r="BK63" s="30" t="str">
        <f>IF(AND(Data!$AV63&gt;=15,Data!$O63&gt;=20),"DG",IF(AND(Data!$AW63&gt;=15,Data!$S63&gt;=20),"MG",IF(AND(Data!$AV63&gt;=15,Data!$W63&gt;=20),"LG","0")))</f>
        <v>DG</v>
      </c>
      <c r="BL63" s="30" t="str">
        <f>IF(AND(Data!$BK63="DG",Data!$AW63&gt;=15,Data!$S63&gt;=20,Data!$BH63&lt;&gt;Data!$BI63),"MG","LG")</f>
        <v>LG</v>
      </c>
      <c r="BM63" s="30" t="str">
        <f>IF(Data!$BK63="DG",Data!$BH63,IF(Data!$BK63="MG",Data!$BI63,Data!$BJ63))</f>
        <v>I</v>
      </c>
      <c r="BN63" s="30" t="str">
        <f>IF(Data!$BL63="DG",Data!$BH63,IF(Data!$BL63="MG",Data!$BI63,Data!$BJ63))</f>
        <v>I</v>
      </c>
      <c r="BO63" s="40"/>
      <c r="BP63" s="40"/>
      <c r="BQ63" s="40"/>
      <c r="BR63" s="41"/>
      <c r="BS63" s="41"/>
      <c r="BT63" s="41" t="str">
        <f>VLOOKUP(Data!$BR63,'Key 1'!$B$1:$D$15,2,FALSE)</f>
        <v>TI</v>
      </c>
      <c r="BU63" s="41" t="str">
        <f>VLOOKUP(Data!$BS63,'Key 1'!$B$1:$D$15,2,FALSE)</f>
        <v>TI</v>
      </c>
      <c r="BV63" s="41">
        <f>VLOOKUP(Data!$BR63,'Key 1'!$B$1:$D$15,3,FALSE)</f>
        <v>0</v>
      </c>
      <c r="BW63" s="41">
        <f>VLOOKUP(Data!$BS63,'Key 1'!$B$1:$D$15,3,FALSE)</f>
        <v>0</v>
      </c>
      <c r="BX63" s="41" t="str">
        <f>IF(Data!$BK63="DG",IF(INT(Data!$BB63)-Data!$BB63&lt;0,"Low","High"),IF(Data!$BK63="MG",IF(INT(Data!$BC63)-Data!$BC63&lt;0,"Low","High"),IF(Data!$BK63="LG",IF(INT(Data!$BD63)-Data!$BD63&lt;0,"Low","High"),"High")))</f>
        <v>High</v>
      </c>
      <c r="BY63" s="41" t="str">
        <f>IF(Data!$BL63="DG",IF(INT(Data!$BB63)-Data!$BB63&lt;0,"Low","High"),IF(Data!$BL63="MG",IF(INT(Data!$BC63)-Data!$BC63&lt;0,"Low","High"),IF(Data!$BL63="LG",IF(INT(Data!$BD63)-Data!$BD63&lt;0,"Low","High"),"High")))</f>
        <v>Low</v>
      </c>
      <c r="BZ63" s="41" t="str">
        <f>IF(AND(Data!$BX63="High",Data!$BY63="High"),"High","Low")</f>
        <v>Low</v>
      </c>
      <c r="CA63" s="41" t="str">
        <f>IF(AND(Data!$BM63=Data!$BT63,Data!$BN63=Data!$BU63),"Matched",IF(Data!$BM63=Data!$BT63,"Sec Missed", IF(Data!$BN63=Data!$BU63," Pri Missed", "Both Missed")))</f>
        <v>Both Missed</v>
      </c>
      <c r="CB63" s="42">
        <v>100.0</v>
      </c>
      <c r="CC63" s="42">
        <v>100.0</v>
      </c>
      <c r="CD63" s="42">
        <v>100.0</v>
      </c>
      <c r="CE63" s="43" t="s">
        <v>1</v>
      </c>
      <c r="CF63" s="43" t="s">
        <v>1</v>
      </c>
      <c r="CG63" s="43" t="s">
        <v>96</v>
      </c>
      <c r="CH63" s="43" t="s">
        <v>1</v>
      </c>
      <c r="CI63" s="43" t="s">
        <v>97</v>
      </c>
      <c r="CJ63" s="42">
        <v>100.0</v>
      </c>
      <c r="CK63" s="43" t="s">
        <v>96</v>
      </c>
      <c r="CL63" s="43" t="s">
        <v>98</v>
      </c>
      <c r="CM63" s="42">
        <v>100.0</v>
      </c>
      <c r="CN63" s="43" t="s">
        <v>99</v>
      </c>
      <c r="CO63" s="1"/>
      <c r="CP63" s="1"/>
      <c r="CQ63" s="1"/>
      <c r="CR63" s="1"/>
      <c r="CS63" s="1"/>
      <c r="CT63" s="1"/>
      <c r="CU63" s="1"/>
    </row>
    <row r="64" ht="48.0" customHeight="1">
      <c r="A64" s="28">
        <v>2218.0</v>
      </c>
      <c r="B64" s="29">
        <v>28.0</v>
      </c>
      <c r="C64" s="30">
        <v>9.0</v>
      </c>
      <c r="D64" s="30">
        <v>22.0</v>
      </c>
      <c r="E64" s="30">
        <v>13.0</v>
      </c>
      <c r="F64" s="30">
        <v>19.0</v>
      </c>
      <c r="G64" s="30">
        <v>11.0</v>
      </c>
      <c r="H64" s="30">
        <v>20.0</v>
      </c>
      <c r="I64" s="30">
        <v>12.0</v>
      </c>
      <c r="J64" s="30">
        <v>22.0</v>
      </c>
      <c r="K64" s="30">
        <v>10.0</v>
      </c>
      <c r="L64" s="30">
        <v>20.0</v>
      </c>
      <c r="M64" s="30">
        <v>12.0</v>
      </c>
      <c r="N64" s="30">
        <v>20.0</v>
      </c>
      <c r="O64" s="31">
        <f>LARGE(Data!$K64:$N64,1)</f>
        <v>20</v>
      </c>
      <c r="P64" s="31">
        <f>LARGE(Data!$K64:$N64,2)</f>
        <v>20</v>
      </c>
      <c r="Q64" s="31">
        <f>LARGE(Data!$K64:$N64,3)</f>
        <v>12</v>
      </c>
      <c r="R64" s="31">
        <f>LARGE(Data!$K64:$N64,4)</f>
        <v>10</v>
      </c>
      <c r="S64" s="32">
        <f>LARGE(Data!$C64:$F64,1)</f>
        <v>22</v>
      </c>
      <c r="T64" s="32">
        <f>LARGE(Data!$C64:$F64,2)</f>
        <v>19</v>
      </c>
      <c r="U64" s="32">
        <f>LARGE(Data!$C64:$F64,3)</f>
        <v>13</v>
      </c>
      <c r="V64" s="32">
        <f>LARGE(Data!$C64:$F64,4)</f>
        <v>9</v>
      </c>
      <c r="W64" s="33">
        <f>LARGE(Data!$G64:$J64,1)</f>
        <v>22</v>
      </c>
      <c r="X64" s="33">
        <f>LARGE(Data!$G64:$J64,2)</f>
        <v>20</v>
      </c>
      <c r="Y64" s="33">
        <f>LARGE(Data!$G64:$J64,3)</f>
        <v>12</v>
      </c>
      <c r="Z64" s="33">
        <f>LARGE(Data!$G64:$J64,4)</f>
        <v>11</v>
      </c>
      <c r="AA64" s="30">
        <f>Data!$O64-Data!$P64</f>
        <v>0</v>
      </c>
      <c r="AB64" s="30">
        <f>Data!$P64-Data!$Q64</f>
        <v>8</v>
      </c>
      <c r="AC64" s="30">
        <f>Data!$Q64-Data!$R64</f>
        <v>2</v>
      </c>
      <c r="AD64" s="30">
        <f>(Data!$AA64+Data!$AB64)/SUM(Data!$AA64:$AC64)</f>
        <v>0.8</v>
      </c>
      <c r="AE64" s="31">
        <f>Data!$AA64^2/SQRT(Data!$AA64^2+Data!$AB64^2+Data!$AC64^2)</f>
        <v>0</v>
      </c>
      <c r="AF64" s="31">
        <f>Data!$AB64^2/SQRT(Data!$AA64^2+Data!$AB64^2+Data!$AC64^2)</f>
        <v>7.761140001</v>
      </c>
      <c r="AG64" s="31">
        <f>Data!$AC64^2/SQRT(Data!$AA64^2+Data!$AB64^2+Data!$AC64^2)</f>
        <v>0.4850712501</v>
      </c>
      <c r="AH64" s="30">
        <f>Data!$S64-Data!$T64</f>
        <v>3</v>
      </c>
      <c r="AI64" s="30">
        <f>Data!$T64-Data!$U64</f>
        <v>6</v>
      </c>
      <c r="AJ64" s="30">
        <f>Data!$U64-Data!$V64</f>
        <v>4</v>
      </c>
      <c r="AK64" s="30">
        <f>(Data!$AH64+Data!$AI64)/(Data!$AH64+Data!$AI64+Data!$AJ64)</f>
        <v>0.6923076923</v>
      </c>
      <c r="AL64" s="32">
        <f>Data!$AH64^2/SQRT(Data!$AH64^2+Data!$AI64^2+Data!$AJ64^2)</f>
        <v>1.152331919</v>
      </c>
      <c r="AM64" s="32">
        <f>Data!$AI64^2/SQRT(Data!$AH64^2+Data!$AI64^2+Data!$AJ64^2)</f>
        <v>4.609327678</v>
      </c>
      <c r="AN64" s="32">
        <f>Data!$AJ64^2/SQRT(Data!$AH64^2+Data!$AI64^2+Data!$AJ64^2)</f>
        <v>2.048590079</v>
      </c>
      <c r="AO64" s="30">
        <f>Data!$W64-Data!$X64</f>
        <v>2</v>
      </c>
      <c r="AP64" s="30">
        <f>Data!$X64-Data!$Y64</f>
        <v>8</v>
      </c>
      <c r="AQ64" s="30">
        <f>Data!$Y64-Data!$Z64</f>
        <v>1</v>
      </c>
      <c r="AR64" s="30">
        <f>(Data!$AO64+Data!$AP64)/(Data!$AO64+Data!$AP64+Data!$AQ64)</f>
        <v>0.9090909091</v>
      </c>
      <c r="AS64" s="33">
        <f>Data!$AO64^2/SQRT(Data!$AO64^2+Data!$AP64^2+Data!$AQ64^2)</f>
        <v>0.4815434123</v>
      </c>
      <c r="AT64" s="33">
        <f>Data!$AP64^2/SQRT(Data!$AO64^2+Data!$AP64^2+Data!$AQ64^2)</f>
        <v>7.704694597</v>
      </c>
      <c r="AU64" s="33">
        <f>Data!$AQ64^2/SQRT(Data!$AO64^2+Data!$AP64^2+Data!$AQ64^2)</f>
        <v>0.1203858531</v>
      </c>
      <c r="AV64" s="34">
        <f>_xlfn.VAR.P(Data!$K64:$N64)</f>
        <v>20.75</v>
      </c>
      <c r="AW64" s="35">
        <f>_xlfn.VAR.P(Data!$C64:$F64)</f>
        <v>25.6875</v>
      </c>
      <c r="AX64" s="36">
        <f>_xlfn.VAR.P(Data!$G64:$J64)</f>
        <v>23.1875</v>
      </c>
      <c r="AY64" s="37"/>
      <c r="AZ64" s="38"/>
      <c r="BA64" s="39"/>
      <c r="BB64" s="30" t="str">
        <f>IF(AND(Data!$AE64&gt;Data!$AF64,Data!$AE64&gt;Data!$AG64),"1",IF(AND(Data!$AF64&gt;Data!$AE64,Data!$AF64&gt;Data!$AG64),IF(Data!$AF64&lt;2.5*Data!$AE64,"1.2",IF(OR(Data!$AE64&gt;2.5,Data!$AE64+Data!$AF64+Data!$AG64&lt;9),"2.2","2")),IF(AND(Data!$AG64&gt;3.5*Data!$AE64,Data!$AG64&gt;3.5*Data!$AF64,Data!$AE64+Data!$AF64+Data!$AG64&gt;11,Data!$AE64+Data!$AF64&lt;2,Data!$Q64&gt;=18),"3",IF((Data!$AE64&gt;3*Data!$AF64),"1.3",IF(AND(Data!$AF64&gt;3*Data!$AE64,Data!$AF64&gt;2),"2.3","3.3")))))</f>
        <v>2.2</v>
      </c>
      <c r="BC64" s="30" t="str">
        <f>IF(AND(Data!$AL64&gt;Data!$AM64,Data!$AL64&gt;Data!$AN64),"1",IF(AND(Data!$AM64&gt;Data!$AL64,Data!$AM64&gt;Data!$AN64),IF(Data!$AM64&lt;2.5*Data!$AL64,"1.2",IF(OR(Data!$AL64&gt;2.5,Data!$AL64+Data!$AM64+Data!$AN64&lt;9),"2.2","2")),IF(AND(Data!$AN64&gt;3.5*Data!$AL64,Data!$AN64&gt;3.5*Data!$AM64,Data!$AL64+Data!$AM64+Data!$AN64&gt;11,Data!$AL64+Data!$AM64&lt;2,Data!$U64&gt;=18),"3",IF((Data!$AL64&gt;3*Data!$AM64),"1.3",IF(AND(Data!$AM64&gt;3*Data!$AL64,Data!$AM64&gt;2),"2.3","3.3")))))</f>
        <v>2.2</v>
      </c>
      <c r="BD64" s="30" t="str">
        <f>IF(AND(Data!$AS64&gt;Data!$AT64,Data!$AS64&gt;Data!$AU64),"1",IF(AND(Data!$AT64&gt;Data!$AS64,Data!$AT64&gt;Data!$AU64),IF(Data!$AT64&lt;2.5*Data!$AS64,"1.2",IF(OR(Data!$AS64&gt;2.5,Data!$AS64+Data!$AT64+Data!$AU64&lt;9),"2.2","2")),IF(AND(Data!$AU64&gt;3.5*Data!$AS64,Data!$AU64&gt;3.5*Data!$AT64,Data!$AS64+Data!$AT64+Data!$AU64&gt;11,Data!$AS64+Data!$AT64&lt;2,Data!$Y64&gt;=18),"3",IF((Data!$AS64&gt;3*Data!$AT64),"1.3",IF(AND(Data!$AT64&gt;3*Data!$AS64,Data!$AT64&gt;2),"2.3","3.3")))))</f>
        <v>2.2</v>
      </c>
      <c r="BE64" s="30" t="str">
        <f t="array" ref="BE64">XLOOKUP(Data!$O64,Data!$K64:$N64,$K$1:$N$1,"?",0,1)&amp;XLOOKUP(Data!$P64,Data!$K64:$N64,$K$1:$N$1,"?",0,1)&amp;XLOOKUP(Data!$Q64,Data!$K64:$N64,$K$1:$N$1,"?",0,1)</f>
        <v>IIS</v>
      </c>
      <c r="BF64" s="30" t="str">
        <f t="array" ref="BF64">XLOOKUP(Data!$S64,Data!$C64:$F64,$C$1:$F$1,"?",0,1)&amp;XLOOKUP(Data!$T64,Data!$C64:$F64,$C$1:$F$1,"?",0,1)&amp;XLOOKUP(Data!$U64,Data!$C64:$F64,$C$1:$F$1,"?",0,1)</f>
        <v>ICS</v>
      </c>
      <c r="BG64" s="30" t="str">
        <f t="array" ref="BG64">XLOOKUP(Data!$W64,Data!$G64:$J64,$G$1:$J$1,"?",0,1)&amp;XLOOKUP(Data!$X64,Data!$G64:$J64,$G$1:$J$1,"?",0,1)&amp;XLOOKUP(Data!$Y64,Data!$G64:$J64,$G$1:$J$1,"?",0,1)</f>
        <v>CIS</v>
      </c>
      <c r="BH64" s="30" t="str">
        <f>VLOOKUP(LEFT(Data!$BE64,Data!$BB64),'Key 2'!$A$1:$C$40,2,FALSE)</f>
        <v>#N/A</v>
      </c>
      <c r="BI64" s="30" t="str">
        <f>VLOOKUP(LEFT(Data!$BF64,Data!$BC64),'Key 2'!$A$1:$C$40,2,FALSE)</f>
        <v>IC</v>
      </c>
      <c r="BJ64" s="30" t="str">
        <f>VLOOKUP(LEFT(Data!$BG64,Data!$BD64),'Key 2'!$A$1:$C$40,2,FALSE)</f>
        <v>IC</v>
      </c>
      <c r="BK64" s="30" t="str">
        <f>IF(AND(Data!$AV64&gt;=15,Data!$O64&gt;=20),"DG",IF(AND(Data!$AW64&gt;=15,Data!$S64&gt;=20),"MG",IF(AND(Data!$AV64&gt;=15,Data!$W64&gt;=20),"LG","0")))</f>
        <v>DG</v>
      </c>
      <c r="BL64" s="30" t="str">
        <f>IF(AND(Data!$BK64="DG",Data!$AW64&gt;=15,Data!$S64&gt;=20,Data!$BH64&lt;&gt;Data!$BI64),"MG","LG")</f>
        <v>#N/A</v>
      </c>
      <c r="BM64" s="30" t="str">
        <f>IF(Data!$BK64="DG",Data!$BH64,IF(Data!$BK64="MG",Data!$BI64,Data!$BJ64))</f>
        <v>#N/A</v>
      </c>
      <c r="BN64" s="30" t="str">
        <f>IF(Data!$BL64="DG",Data!$BH64,IF(Data!$BL64="MG",Data!$BI64,Data!$BJ64))</f>
        <v>#N/A</v>
      </c>
      <c r="BO64" s="40"/>
      <c r="BP64" s="40"/>
      <c r="BQ64" s="40"/>
      <c r="BR64" s="41"/>
      <c r="BS64" s="41"/>
      <c r="BT64" s="41" t="str">
        <f>VLOOKUP(Data!$BR64,'Key 1'!$B$1:$D$15,2,FALSE)</f>
        <v>TI</v>
      </c>
      <c r="BU64" s="41" t="str">
        <f>VLOOKUP(Data!$BS64,'Key 1'!$B$1:$D$15,2,FALSE)</f>
        <v>TI</v>
      </c>
      <c r="BV64" s="41">
        <f>VLOOKUP(Data!$BR64,'Key 1'!$B$1:$D$15,3,FALSE)</f>
        <v>0</v>
      </c>
      <c r="BW64" s="41">
        <f>VLOOKUP(Data!$BS64,'Key 1'!$B$1:$D$15,3,FALSE)</f>
        <v>0</v>
      </c>
      <c r="BX64" s="41" t="str">
        <f>IF(Data!$BK64="DG",IF(INT(Data!$BB64)-Data!$BB64&lt;0,"Low","High"),IF(Data!$BK64="MG",IF(INT(Data!$BC64)-Data!$BC64&lt;0,"Low","High"),IF(Data!$BK64="LG",IF(INT(Data!$BD64)-Data!$BD64&lt;0,"Low","High"),"High")))</f>
        <v>Low</v>
      </c>
      <c r="BY64" s="41" t="str">
        <f>IF(Data!$BL64="DG",IF(INT(Data!$BB64)-Data!$BB64&lt;0,"Low","High"),IF(Data!$BL64="MG",IF(INT(Data!$BC64)-Data!$BC64&lt;0,"Low","High"),IF(Data!$BL64="LG",IF(INT(Data!$BD64)-Data!$BD64&lt;0,"Low","High"),"High")))</f>
        <v>#N/A</v>
      </c>
      <c r="BZ64" s="41" t="str">
        <f>IF(AND(Data!$BX64="High",Data!$BY64="High"),"High","Low")</f>
        <v>#N/A</v>
      </c>
      <c r="CA64" s="41" t="str">
        <f>IF(AND(Data!$BM64=Data!$BT64,Data!$BN64=Data!$BU64),"Matched",IF(Data!$BM64=Data!$BT64,"Sec Missed", IF(Data!$BN64=Data!$BU64," Pri Missed", "Both Missed")))</f>
        <v>#N/A</v>
      </c>
      <c r="CB64" s="42">
        <v>100.0</v>
      </c>
      <c r="CC64" s="42">
        <v>100.0</v>
      </c>
      <c r="CD64" s="42">
        <v>100.0</v>
      </c>
      <c r="CE64" s="43" t="s">
        <v>96</v>
      </c>
      <c r="CF64" s="43" t="s">
        <v>96</v>
      </c>
      <c r="CG64" s="43" t="s">
        <v>96</v>
      </c>
      <c r="CH64" s="43" t="s">
        <v>96</v>
      </c>
      <c r="CI64" s="43" t="s">
        <v>97</v>
      </c>
      <c r="CJ64" s="42">
        <v>100.0</v>
      </c>
      <c r="CK64" s="43" t="s">
        <v>96</v>
      </c>
      <c r="CL64" s="43" t="s">
        <v>98</v>
      </c>
      <c r="CM64" s="42">
        <v>100.0</v>
      </c>
      <c r="CN64" s="43" t="s">
        <v>104</v>
      </c>
      <c r="CO64" s="1"/>
      <c r="CP64" s="1"/>
      <c r="CQ64" s="1"/>
      <c r="CR64" s="1"/>
      <c r="CS64" s="1"/>
      <c r="CT64" s="1"/>
      <c r="CU64" s="1"/>
    </row>
    <row r="65" ht="48.0" customHeight="1">
      <c r="A65" s="28">
        <v>2219.0</v>
      </c>
      <c r="B65" s="29">
        <v>28.0</v>
      </c>
      <c r="C65" s="30">
        <v>20.0</v>
      </c>
      <c r="D65" s="30">
        <v>23.5</v>
      </c>
      <c r="E65" s="30">
        <v>4.0</v>
      </c>
      <c r="F65" s="30">
        <v>19.0</v>
      </c>
      <c r="G65" s="30">
        <v>22.0</v>
      </c>
      <c r="H65" s="30">
        <v>7.0</v>
      </c>
      <c r="I65" s="30">
        <v>7.0</v>
      </c>
      <c r="J65" s="30">
        <v>16.0</v>
      </c>
      <c r="K65" s="30">
        <v>21.0</v>
      </c>
      <c r="L65" s="30">
        <v>16.0</v>
      </c>
      <c r="M65" s="30">
        <v>5.0</v>
      </c>
      <c r="N65" s="30">
        <v>18.0</v>
      </c>
      <c r="O65" s="31">
        <f>LARGE(Data!$K65:$N65,1)</f>
        <v>21</v>
      </c>
      <c r="P65" s="31">
        <f>LARGE(Data!$K65:$N65,2)</f>
        <v>18</v>
      </c>
      <c r="Q65" s="31">
        <f>LARGE(Data!$K65:$N65,3)</f>
        <v>16</v>
      </c>
      <c r="R65" s="31">
        <f>LARGE(Data!$K65:$N65,4)</f>
        <v>5</v>
      </c>
      <c r="S65" s="32">
        <f>LARGE(Data!$C65:$F65,1)</f>
        <v>23.5</v>
      </c>
      <c r="T65" s="32">
        <f>LARGE(Data!$C65:$F65,2)</f>
        <v>20</v>
      </c>
      <c r="U65" s="32">
        <f>LARGE(Data!$C65:$F65,3)</f>
        <v>19</v>
      </c>
      <c r="V65" s="32">
        <f>LARGE(Data!$C65:$F65,4)</f>
        <v>4</v>
      </c>
      <c r="W65" s="33">
        <f>LARGE(Data!$G65:$J65,1)</f>
        <v>22</v>
      </c>
      <c r="X65" s="33">
        <f>LARGE(Data!$G65:$J65,2)</f>
        <v>16</v>
      </c>
      <c r="Y65" s="33">
        <f>LARGE(Data!$G65:$J65,3)</f>
        <v>7</v>
      </c>
      <c r="Z65" s="33">
        <f>LARGE(Data!$G65:$J65,4)</f>
        <v>7</v>
      </c>
      <c r="AA65" s="30">
        <f>Data!$O65-Data!$P65</f>
        <v>3</v>
      </c>
      <c r="AB65" s="30">
        <f>Data!$P65-Data!$Q65</f>
        <v>2</v>
      </c>
      <c r="AC65" s="30">
        <f>Data!$Q65-Data!$R65</f>
        <v>11</v>
      </c>
      <c r="AD65" s="30">
        <f>(Data!$AA65+Data!$AB65)/SUM(Data!$AA65:$AC65)</f>
        <v>0.3125</v>
      </c>
      <c r="AE65" s="31">
        <f>Data!$AA65^2/SQRT(Data!$AA65^2+Data!$AB65^2+Data!$AC65^2)</f>
        <v>0.777481583</v>
      </c>
      <c r="AF65" s="31">
        <f>Data!$AB65^2/SQRT(Data!$AA65^2+Data!$AB65^2+Data!$AC65^2)</f>
        <v>0.3455473702</v>
      </c>
      <c r="AG65" s="31">
        <f>Data!$AC65^2/SQRT(Data!$AA65^2+Data!$AB65^2+Data!$AC65^2)</f>
        <v>10.45280795</v>
      </c>
      <c r="AH65" s="30">
        <f>Data!$S65-Data!$T65</f>
        <v>3.5</v>
      </c>
      <c r="AI65" s="30">
        <f>Data!$T65-Data!$U65</f>
        <v>1</v>
      </c>
      <c r="AJ65" s="30">
        <f>Data!$U65-Data!$V65</f>
        <v>15</v>
      </c>
      <c r="AK65" s="30">
        <f>(Data!$AH65+Data!$AI65)/(Data!$AH65+Data!$AI65+Data!$AJ65)</f>
        <v>0.2307692308</v>
      </c>
      <c r="AL65" s="32">
        <f>Data!$AH65^2/SQRT(Data!$AH65^2+Data!$AI65^2+Data!$AJ65^2)</f>
        <v>0.7936328468</v>
      </c>
      <c r="AM65" s="32">
        <f>Data!$AI65^2/SQRT(Data!$AH65^2+Data!$AI65^2+Data!$AJ65^2)</f>
        <v>0.06478635484</v>
      </c>
      <c r="AN65" s="32">
        <f>Data!$AJ65^2/SQRT(Data!$AH65^2+Data!$AI65^2+Data!$AJ65^2)</f>
        <v>14.57692984</v>
      </c>
      <c r="AO65" s="30">
        <f>Data!$W65-Data!$X65</f>
        <v>6</v>
      </c>
      <c r="AP65" s="30">
        <f>Data!$X65-Data!$Y65</f>
        <v>9</v>
      </c>
      <c r="AQ65" s="30">
        <f>Data!$Y65-Data!$Z65</f>
        <v>0</v>
      </c>
      <c r="AR65" s="30">
        <f>(Data!$AO65+Data!$AP65)/(Data!$AO65+Data!$AP65+Data!$AQ65)</f>
        <v>1</v>
      </c>
      <c r="AS65" s="33">
        <f>Data!$AO65^2/SQRT(Data!$AO65^2+Data!$AP65^2+Data!$AQ65^2)</f>
        <v>3.328201177</v>
      </c>
      <c r="AT65" s="33">
        <f>Data!$AP65^2/SQRT(Data!$AO65^2+Data!$AP65^2+Data!$AQ65^2)</f>
        <v>7.488452649</v>
      </c>
      <c r="AU65" s="33">
        <f>Data!$AQ65^2/SQRT(Data!$AO65^2+Data!$AP65^2+Data!$AQ65^2)</f>
        <v>0</v>
      </c>
      <c r="AV65" s="34">
        <f>_xlfn.VAR.P(Data!$K65:$N65)</f>
        <v>36.5</v>
      </c>
      <c r="AW65" s="35">
        <f>_xlfn.VAR.P(Data!$C65:$F65)</f>
        <v>55.921875</v>
      </c>
      <c r="AX65" s="36">
        <f>_xlfn.VAR.P(Data!$G65:$J65)</f>
        <v>40.5</v>
      </c>
      <c r="AY65" s="37"/>
      <c r="AZ65" s="38"/>
      <c r="BA65" s="39"/>
      <c r="BB65" s="30" t="str">
        <f>IF(AND(Data!$AE65&gt;Data!$AF65,Data!$AE65&gt;Data!$AG65),"1",IF(AND(Data!$AF65&gt;Data!$AE65,Data!$AF65&gt;Data!$AG65),IF(Data!$AF65&lt;2.5*Data!$AE65,"1.2",IF(OR(Data!$AE65&gt;2.5,Data!$AE65+Data!$AF65+Data!$AG65&lt;9),"2.2","2")),IF(AND(Data!$AG65&gt;3.5*Data!$AE65,Data!$AG65&gt;3.5*Data!$AF65,Data!$AE65+Data!$AF65+Data!$AG65&gt;11,Data!$AE65+Data!$AF65&lt;2,Data!$Q65&gt;=18),"3",IF((Data!$AE65&gt;3*Data!$AF65),"1.3",IF(AND(Data!$AF65&gt;3*Data!$AE65,Data!$AF65&gt;2),"2.3","3.3")))))</f>
        <v>3.3</v>
      </c>
      <c r="BC65" s="30" t="str">
        <f>IF(AND(Data!$AL65&gt;Data!$AM65,Data!$AL65&gt;Data!$AN65),"1",IF(AND(Data!$AM65&gt;Data!$AL65,Data!$AM65&gt;Data!$AN65),IF(Data!$AM65&lt;2.5*Data!$AL65,"1.2",IF(OR(Data!$AL65&gt;2.5,Data!$AL65+Data!$AM65+Data!$AN65&lt;9),"2.2","2")),IF(AND(Data!$AN65&gt;3.5*Data!$AL65,Data!$AN65&gt;3.5*Data!$AM65,Data!$AL65+Data!$AM65+Data!$AN65&gt;11,Data!$AL65+Data!$AM65&lt;2,Data!$U65&gt;=18),"3",IF((Data!$AL65&gt;3*Data!$AM65),"1.3",IF(AND(Data!$AM65&gt;3*Data!$AL65,Data!$AM65&gt;2),"2.3","3.3")))))</f>
        <v>3</v>
      </c>
      <c r="BD65" s="30" t="str">
        <f>IF(AND(Data!$AS65&gt;Data!$AT65,Data!$AS65&gt;Data!$AU65),"1",IF(AND(Data!$AT65&gt;Data!$AS65,Data!$AT65&gt;Data!$AU65),IF(Data!$AT65&lt;2.5*Data!$AS65,"1.2",IF(OR(Data!$AS65&gt;2.5,Data!$AS65+Data!$AT65+Data!$AU65&lt;9),"2.2","2")),IF(AND(Data!$AU65&gt;3.5*Data!$AS65,Data!$AU65&gt;3.5*Data!$AT65,Data!$AS65+Data!$AT65+Data!$AU65&gt;11,Data!$AS65+Data!$AT65&lt;2,Data!$Y65&gt;=18),"3",IF((Data!$AS65&gt;3*Data!$AT65),"1.3",IF(AND(Data!$AT65&gt;3*Data!$AS65,Data!$AT65&gt;2),"2.3","3.3")))))</f>
        <v>1.2</v>
      </c>
      <c r="BE65" s="30" t="str">
        <f t="array" ref="BE65">XLOOKUP(Data!$O65,Data!$K65:$N65,$K$1:$N$1,"?",0,1)&amp;XLOOKUP(Data!$P65,Data!$K65:$N65,$K$1:$N$1,"?",0,1)&amp;XLOOKUP(Data!$Q65,Data!$K65:$N65,$K$1:$N$1,"?",0,1)</f>
        <v>DCI</v>
      </c>
      <c r="BF65" s="30" t="str">
        <f t="array" ref="BF65">XLOOKUP(Data!$S65,Data!$C65:$F65,$C$1:$F$1,"?",0,1)&amp;XLOOKUP(Data!$T65,Data!$C65:$F65,$C$1:$F$1,"?",0,1)&amp;XLOOKUP(Data!$U65,Data!$C65:$F65,$C$1:$F$1,"?",0,1)</f>
        <v>IDC</v>
      </c>
      <c r="BG65" s="30" t="str">
        <f t="array" ref="BG65">XLOOKUP(Data!$W65,Data!$G65:$J65,$G$1:$J$1,"?",0,1)&amp;XLOOKUP(Data!$X65,Data!$G65:$J65,$G$1:$J$1,"?",0,1)&amp;XLOOKUP(Data!$Y65,Data!$G65:$J65,$G$1:$J$1,"?",0,1)</f>
        <v>DCI</v>
      </c>
      <c r="BH65" s="30" t="str">
        <f>VLOOKUP(LEFT(Data!$BE65,Data!$BB65),'Key 2'!$A$1:$C$40,2,FALSE)</f>
        <v>DIC</v>
      </c>
      <c r="BI65" s="30" t="str">
        <f>VLOOKUP(LEFT(Data!$BF65,Data!$BC65),'Key 2'!$A$1:$C$40,2,FALSE)</f>
        <v>DIC</v>
      </c>
      <c r="BJ65" s="30" t="str">
        <f>VLOOKUP(LEFT(Data!$BG65,Data!$BD65),'Key 2'!$A$1:$C$40,2,FALSE)</f>
        <v>D</v>
      </c>
      <c r="BK65" s="30" t="str">
        <f>IF(AND(Data!$AV65&gt;=15,Data!$O65&gt;=20),"DG",IF(AND(Data!$AW65&gt;=15,Data!$S65&gt;=20),"MG",IF(AND(Data!$AV65&gt;=15,Data!$W65&gt;=20),"LG","0")))</f>
        <v>DG</v>
      </c>
      <c r="BL65" s="30" t="str">
        <f>IF(AND(Data!$BK65="DG",Data!$AW65&gt;=15,Data!$S65&gt;=20,Data!$BH65&lt;&gt;Data!$BI65),"MG","LG")</f>
        <v>LG</v>
      </c>
      <c r="BM65" s="30" t="str">
        <f>IF(Data!$BK65="DG",Data!$BH65,IF(Data!$BK65="MG",Data!$BI65,Data!$BJ65))</f>
        <v>DIC</v>
      </c>
      <c r="BN65" s="30" t="str">
        <f>IF(Data!$BL65="DG",Data!$BH65,IF(Data!$BL65="MG",Data!$BI65,Data!$BJ65))</f>
        <v>D</v>
      </c>
      <c r="BO65" s="40"/>
      <c r="BP65" s="40"/>
      <c r="BQ65" s="40"/>
      <c r="BR65" s="41"/>
      <c r="BS65" s="41"/>
      <c r="BT65" s="41" t="str">
        <f>VLOOKUP(Data!$BR65,'Key 1'!$B$1:$D$15,2,FALSE)</f>
        <v>TI</v>
      </c>
      <c r="BU65" s="41" t="str">
        <f>VLOOKUP(Data!$BS65,'Key 1'!$B$1:$D$15,2,FALSE)</f>
        <v>TI</v>
      </c>
      <c r="BV65" s="41">
        <f>VLOOKUP(Data!$BR65,'Key 1'!$B$1:$D$15,3,FALSE)</f>
        <v>0</v>
      </c>
      <c r="BW65" s="41">
        <f>VLOOKUP(Data!$BS65,'Key 1'!$B$1:$D$15,3,FALSE)</f>
        <v>0</v>
      </c>
      <c r="BX65" s="41" t="str">
        <f>IF(Data!$BK65="DG",IF(INT(Data!$BB65)-Data!$BB65&lt;0,"Low","High"),IF(Data!$BK65="MG",IF(INT(Data!$BC65)-Data!$BC65&lt;0,"Low","High"),IF(Data!$BK65="LG",IF(INT(Data!$BD65)-Data!$BD65&lt;0,"Low","High"),"High")))</f>
        <v>Low</v>
      </c>
      <c r="BY65" s="41" t="str">
        <f>IF(Data!$BL65="DG",IF(INT(Data!$BB65)-Data!$BB65&lt;0,"Low","High"),IF(Data!$BL65="MG",IF(INT(Data!$BC65)-Data!$BC65&lt;0,"Low","High"),IF(Data!$BL65="LG",IF(INT(Data!$BD65)-Data!$BD65&lt;0,"Low","High"),"High")))</f>
        <v>Low</v>
      </c>
      <c r="BZ65" s="41" t="str">
        <f>IF(AND(Data!$BX65="High",Data!$BY65="High"),"High","Low")</f>
        <v>Low</v>
      </c>
      <c r="CA65" s="41" t="str">
        <f>IF(AND(Data!$BM65=Data!$BT65,Data!$BN65=Data!$BU65),"Matched",IF(Data!$BM65=Data!$BT65,"Sec Missed", IF(Data!$BN65=Data!$BU65," Pri Missed", "Both Missed")))</f>
        <v>Both Missed</v>
      </c>
      <c r="CB65" s="42">
        <v>100.0</v>
      </c>
      <c r="CC65" s="42">
        <v>100.0</v>
      </c>
      <c r="CD65" s="42">
        <v>100.0</v>
      </c>
      <c r="CE65" s="43" t="s">
        <v>101</v>
      </c>
      <c r="CF65" s="43" t="s">
        <v>101</v>
      </c>
      <c r="CG65" s="43" t="s">
        <v>0</v>
      </c>
      <c r="CH65" s="43" t="s">
        <v>101</v>
      </c>
      <c r="CI65" s="43" t="s">
        <v>97</v>
      </c>
      <c r="CJ65" s="42">
        <v>100.0</v>
      </c>
      <c r="CK65" s="43" t="s">
        <v>0</v>
      </c>
      <c r="CL65" s="43" t="s">
        <v>98</v>
      </c>
      <c r="CM65" s="42">
        <v>100.0</v>
      </c>
      <c r="CN65" s="43" t="s">
        <v>99</v>
      </c>
      <c r="CO65" s="1"/>
      <c r="CP65" s="1"/>
      <c r="CQ65" s="1"/>
      <c r="CR65" s="1"/>
      <c r="CS65" s="1"/>
      <c r="CT65" s="1"/>
      <c r="CU65" s="1"/>
    </row>
    <row r="66" ht="48.0" customHeight="1">
      <c r="A66" s="28">
        <v>2220.0</v>
      </c>
      <c r="B66" s="29">
        <v>28.0</v>
      </c>
      <c r="C66" s="30">
        <v>14.0</v>
      </c>
      <c r="D66" s="30">
        <v>16.0</v>
      </c>
      <c r="E66" s="30">
        <v>11.0</v>
      </c>
      <c r="F66" s="30">
        <v>23.0</v>
      </c>
      <c r="G66" s="30">
        <v>4.0</v>
      </c>
      <c r="H66" s="30">
        <v>23.5</v>
      </c>
      <c r="I66" s="30">
        <v>22.0</v>
      </c>
      <c r="J66" s="30">
        <v>24.0</v>
      </c>
      <c r="K66" s="30">
        <v>8.0</v>
      </c>
      <c r="L66" s="30">
        <v>19.0</v>
      </c>
      <c r="M66" s="30">
        <v>14.0</v>
      </c>
      <c r="N66" s="30">
        <v>24.0</v>
      </c>
      <c r="O66" s="31">
        <f>LARGE(Data!$K66:$N66,1)</f>
        <v>24</v>
      </c>
      <c r="P66" s="31">
        <f>LARGE(Data!$K66:$N66,2)</f>
        <v>19</v>
      </c>
      <c r="Q66" s="31">
        <f>LARGE(Data!$K66:$N66,3)</f>
        <v>14</v>
      </c>
      <c r="R66" s="31">
        <f>LARGE(Data!$K66:$N66,4)</f>
        <v>8</v>
      </c>
      <c r="S66" s="32">
        <f>LARGE(Data!$C66:$F66,1)</f>
        <v>23</v>
      </c>
      <c r="T66" s="32">
        <f>LARGE(Data!$C66:$F66,2)</f>
        <v>16</v>
      </c>
      <c r="U66" s="32">
        <f>LARGE(Data!$C66:$F66,3)</f>
        <v>14</v>
      </c>
      <c r="V66" s="32">
        <f>LARGE(Data!$C66:$F66,4)</f>
        <v>11</v>
      </c>
      <c r="W66" s="33">
        <f>LARGE(Data!$G66:$J66,1)</f>
        <v>24</v>
      </c>
      <c r="X66" s="33">
        <f>LARGE(Data!$G66:$J66,2)</f>
        <v>23.5</v>
      </c>
      <c r="Y66" s="33">
        <f>LARGE(Data!$G66:$J66,3)</f>
        <v>22</v>
      </c>
      <c r="Z66" s="33">
        <f>LARGE(Data!$G66:$J66,4)</f>
        <v>4</v>
      </c>
      <c r="AA66" s="30">
        <f>Data!$O66-Data!$P66</f>
        <v>5</v>
      </c>
      <c r="AB66" s="30">
        <f>Data!$P66-Data!$Q66</f>
        <v>5</v>
      </c>
      <c r="AC66" s="30">
        <f>Data!$Q66-Data!$R66</f>
        <v>6</v>
      </c>
      <c r="AD66" s="30">
        <f>(Data!$AA66+Data!$AB66)/SUM(Data!$AA66:$AC66)</f>
        <v>0.625</v>
      </c>
      <c r="AE66" s="31">
        <f>Data!$AA66^2/SQRT(Data!$AA66^2+Data!$AB66^2+Data!$AC66^2)</f>
        <v>2.69581933</v>
      </c>
      <c r="AF66" s="31">
        <f>Data!$AB66^2/SQRT(Data!$AA66^2+Data!$AB66^2+Data!$AC66^2)</f>
        <v>2.69581933</v>
      </c>
      <c r="AG66" s="31">
        <f>Data!$AC66^2/SQRT(Data!$AA66^2+Data!$AB66^2+Data!$AC66^2)</f>
        <v>3.881979835</v>
      </c>
      <c r="AH66" s="30">
        <f>Data!$S66-Data!$T66</f>
        <v>7</v>
      </c>
      <c r="AI66" s="30">
        <f>Data!$T66-Data!$U66</f>
        <v>2</v>
      </c>
      <c r="AJ66" s="30">
        <f>Data!$U66-Data!$V66</f>
        <v>3</v>
      </c>
      <c r="AK66" s="30">
        <f>(Data!$AH66+Data!$AI66)/(Data!$AH66+Data!$AI66+Data!$AJ66)</f>
        <v>0.75</v>
      </c>
      <c r="AL66" s="32">
        <f>Data!$AH66^2/SQRT(Data!$AH66^2+Data!$AI66^2+Data!$AJ66^2)</f>
        <v>6.223006223</v>
      </c>
      <c r="AM66" s="32">
        <f>Data!$AI66^2/SQRT(Data!$AH66^2+Data!$AI66^2+Data!$AJ66^2)</f>
        <v>0.508000508</v>
      </c>
      <c r="AN66" s="32">
        <f>Data!$AJ66^2/SQRT(Data!$AH66^2+Data!$AI66^2+Data!$AJ66^2)</f>
        <v>1.143001143</v>
      </c>
      <c r="AO66" s="30">
        <f>Data!$W66-Data!$X66</f>
        <v>0.5</v>
      </c>
      <c r="AP66" s="30">
        <f>Data!$X66-Data!$Y66</f>
        <v>1.5</v>
      </c>
      <c r="AQ66" s="30">
        <f>Data!$Y66-Data!$Z66</f>
        <v>18</v>
      </c>
      <c r="AR66" s="30">
        <f>(Data!$AO66+Data!$AP66)/(Data!$AO66+Data!$AP66+Data!$AQ66)</f>
        <v>0.1</v>
      </c>
      <c r="AS66" s="33">
        <f>Data!$AO66^2/SQRT(Data!$AO66^2+Data!$AP66^2+Data!$AQ66^2)</f>
        <v>0.01383561332</v>
      </c>
      <c r="AT66" s="33">
        <f>Data!$AP66^2/SQRT(Data!$AO66^2+Data!$AP66^2+Data!$AQ66^2)</f>
        <v>0.1245205199</v>
      </c>
      <c r="AU66" s="33">
        <f>Data!$AQ66^2/SQRT(Data!$AO66^2+Data!$AP66^2+Data!$AQ66^2)</f>
        <v>17.93095487</v>
      </c>
      <c r="AV66" s="34">
        <f>_xlfn.VAR.P(Data!$K66:$N66)</f>
        <v>35.1875</v>
      </c>
      <c r="AW66" s="35">
        <f>_xlfn.VAR.P(Data!$C66:$F66)</f>
        <v>19.5</v>
      </c>
      <c r="AX66" s="36">
        <f>_xlfn.VAR.P(Data!$G66:$J66)</f>
        <v>69.421875</v>
      </c>
      <c r="AY66" s="37"/>
      <c r="AZ66" s="38"/>
      <c r="BA66" s="39"/>
      <c r="BB66" s="30" t="str">
        <f>IF(AND(Data!$AE66&gt;Data!$AF66,Data!$AE66&gt;Data!$AG66),"1",IF(AND(Data!$AF66&gt;Data!$AE66,Data!$AF66&gt;Data!$AG66),IF(Data!$AF66&lt;2.5*Data!$AE66,"1.2",IF(OR(Data!$AE66&gt;2.5,Data!$AE66+Data!$AF66+Data!$AG66&lt;9),"2.2","2")),IF(AND(Data!$AG66&gt;3.5*Data!$AE66,Data!$AG66&gt;3.5*Data!$AF66,Data!$AE66+Data!$AF66+Data!$AG66&gt;11,Data!$AE66+Data!$AF66&lt;2,Data!$Q66&gt;=18),"3",IF((Data!$AE66&gt;3*Data!$AF66),"1.3",IF(AND(Data!$AF66&gt;3*Data!$AE66,Data!$AF66&gt;2),"2.3","3.3")))))</f>
        <v>3.3</v>
      </c>
      <c r="BC66" s="30" t="str">
        <f>IF(AND(Data!$AL66&gt;Data!$AM66,Data!$AL66&gt;Data!$AN66),"1",IF(AND(Data!$AM66&gt;Data!$AL66,Data!$AM66&gt;Data!$AN66),IF(Data!$AM66&lt;2.5*Data!$AL66,"1.2",IF(OR(Data!$AL66&gt;2.5,Data!$AL66+Data!$AM66+Data!$AN66&lt;9),"2.2","2")),IF(AND(Data!$AN66&gt;3.5*Data!$AL66,Data!$AN66&gt;3.5*Data!$AM66,Data!$AL66+Data!$AM66+Data!$AN66&gt;11,Data!$AL66+Data!$AM66&lt;2,Data!$U66&gt;=18),"3",IF((Data!$AL66&gt;3*Data!$AM66),"1.3",IF(AND(Data!$AM66&gt;3*Data!$AL66,Data!$AM66&gt;2),"2.3","3.3")))))</f>
        <v>1</v>
      </c>
      <c r="BD66" s="30" t="str">
        <f>IF(AND(Data!$AS66&gt;Data!$AT66,Data!$AS66&gt;Data!$AU66),"1",IF(AND(Data!$AT66&gt;Data!$AS66,Data!$AT66&gt;Data!$AU66),IF(Data!$AT66&lt;2.5*Data!$AS66,"1.2",IF(OR(Data!$AS66&gt;2.5,Data!$AS66+Data!$AT66+Data!$AU66&lt;9),"2.2","2")),IF(AND(Data!$AU66&gt;3.5*Data!$AS66,Data!$AU66&gt;3.5*Data!$AT66,Data!$AS66+Data!$AT66+Data!$AU66&gt;11,Data!$AS66+Data!$AT66&lt;2,Data!$Y66&gt;=18),"3",IF((Data!$AS66&gt;3*Data!$AT66),"1.3",IF(AND(Data!$AT66&gt;3*Data!$AS66,Data!$AT66&gt;2),"2.3","3.3")))))</f>
        <v>3</v>
      </c>
      <c r="BE66" s="30" t="str">
        <f t="array" ref="BE66">XLOOKUP(Data!$O66,Data!$K66:$N66,$K$1:$N$1,"?",0,1)&amp;XLOOKUP(Data!$P66,Data!$K66:$N66,$K$1:$N$1,"?",0,1)&amp;XLOOKUP(Data!$Q66,Data!$K66:$N66,$K$1:$N$1,"?",0,1)</f>
        <v>CIS</v>
      </c>
      <c r="BF66" s="30" t="str">
        <f t="array" ref="BF66">XLOOKUP(Data!$S66,Data!$C66:$F66,$C$1:$F$1,"?",0,1)&amp;XLOOKUP(Data!$T66,Data!$C66:$F66,$C$1:$F$1,"?",0,1)&amp;XLOOKUP(Data!$U66,Data!$C66:$F66,$C$1:$F$1,"?",0,1)</f>
        <v>CID</v>
      </c>
      <c r="BG66" s="30" t="str">
        <f t="array" ref="BG66">XLOOKUP(Data!$W66,Data!$G66:$J66,$G$1:$J$1,"?",0,1)&amp;XLOOKUP(Data!$X66,Data!$G66:$J66,$G$1:$J$1,"?",0,1)&amp;XLOOKUP(Data!$Y66,Data!$G66:$J66,$G$1:$J$1,"?",0,1)</f>
        <v>CIS</v>
      </c>
      <c r="BH66" s="30" t="str">
        <f>VLOOKUP(LEFT(Data!$BE66,Data!$BB66),'Key 2'!$A$1:$C$40,2,FALSE)</f>
        <v>ISC</v>
      </c>
      <c r="BI66" s="30" t="str">
        <f>VLOOKUP(LEFT(Data!$BF66,Data!$BC66),'Key 2'!$A$1:$C$40,2,FALSE)</f>
        <v>C</v>
      </c>
      <c r="BJ66" s="30" t="str">
        <f>VLOOKUP(LEFT(Data!$BG66,Data!$BD66),'Key 2'!$A$1:$C$40,2,FALSE)</f>
        <v>ISC</v>
      </c>
      <c r="BK66" s="30" t="str">
        <f>IF(AND(Data!$AV66&gt;=15,Data!$O66&gt;=20),"DG",IF(AND(Data!$AW66&gt;=15,Data!$S66&gt;=20),"MG",IF(AND(Data!$AV66&gt;=15,Data!$W66&gt;=20),"LG","0")))</f>
        <v>DG</v>
      </c>
      <c r="BL66" s="30" t="str">
        <f>IF(AND(Data!$BK66="DG",Data!$AW66&gt;=15,Data!$S66&gt;=20,Data!$BH66&lt;&gt;Data!$BI66),"MG","LG")</f>
        <v>MG</v>
      </c>
      <c r="BM66" s="30" t="str">
        <f>IF(Data!$BK66="DG",Data!$BH66,IF(Data!$BK66="MG",Data!$BI66,Data!$BJ66))</f>
        <v>ISC</v>
      </c>
      <c r="BN66" s="30" t="str">
        <f>IF(Data!$BL66="DG",Data!$BH66,IF(Data!$BL66="MG",Data!$BI66,Data!$BJ66))</f>
        <v>C</v>
      </c>
      <c r="BO66" s="40"/>
      <c r="BP66" s="40"/>
      <c r="BQ66" s="40"/>
      <c r="BR66" s="41"/>
      <c r="BS66" s="41"/>
      <c r="BT66" s="41" t="str">
        <f>VLOOKUP(Data!$BR66,'Key 1'!$B$1:$D$15,2,FALSE)</f>
        <v>TI</v>
      </c>
      <c r="BU66" s="41" t="str">
        <f>VLOOKUP(Data!$BS66,'Key 1'!$B$1:$D$15,2,FALSE)</f>
        <v>TI</v>
      </c>
      <c r="BV66" s="41">
        <f>VLOOKUP(Data!$BR66,'Key 1'!$B$1:$D$15,3,FALSE)</f>
        <v>0</v>
      </c>
      <c r="BW66" s="41">
        <f>VLOOKUP(Data!$BS66,'Key 1'!$B$1:$D$15,3,FALSE)</f>
        <v>0</v>
      </c>
      <c r="BX66" s="41" t="str">
        <f>IF(Data!$BK66="DG",IF(INT(Data!$BB66)-Data!$BB66&lt;0,"Low","High"),IF(Data!$BK66="MG",IF(INT(Data!$BC66)-Data!$BC66&lt;0,"Low","High"),IF(Data!$BK66="LG",IF(INT(Data!$BD66)-Data!$BD66&lt;0,"Low","High"),"High")))</f>
        <v>Low</v>
      </c>
      <c r="BY66" s="41" t="str">
        <f>IF(Data!$BL66="DG",IF(INT(Data!$BB66)-Data!$BB66&lt;0,"Low","High"),IF(Data!$BL66="MG",IF(INT(Data!$BC66)-Data!$BC66&lt;0,"Low","High"),IF(Data!$BL66="LG",IF(INT(Data!$BD66)-Data!$BD66&lt;0,"Low","High"),"High")))</f>
        <v>High</v>
      </c>
      <c r="BZ66" s="41" t="str">
        <f>IF(AND(Data!$BX66="High",Data!$BY66="High"),"High","Low")</f>
        <v>Low</v>
      </c>
      <c r="CA66" s="41" t="str">
        <f>IF(AND(Data!$BM66=Data!$BT66,Data!$BN66=Data!$BU66),"Matched",IF(Data!$BM66=Data!$BT66,"Sec Missed", IF(Data!$BN66=Data!$BU66," Pri Missed", "Both Missed")))</f>
        <v>Both Missed</v>
      </c>
      <c r="CB66" s="42">
        <v>100.0</v>
      </c>
      <c r="CC66" s="42">
        <v>100.0</v>
      </c>
      <c r="CD66" s="42">
        <v>100.0</v>
      </c>
      <c r="CE66" s="43" t="s">
        <v>3</v>
      </c>
      <c r="CF66" s="43" t="s">
        <v>3</v>
      </c>
      <c r="CG66" s="43" t="s">
        <v>108</v>
      </c>
      <c r="CH66" s="43" t="s">
        <v>3</v>
      </c>
      <c r="CI66" s="43" t="s">
        <v>97</v>
      </c>
      <c r="CJ66" s="42">
        <v>100.0</v>
      </c>
      <c r="CK66" s="43" t="s">
        <v>108</v>
      </c>
      <c r="CL66" s="43" t="s">
        <v>98</v>
      </c>
      <c r="CM66" s="42">
        <v>100.0</v>
      </c>
      <c r="CN66" s="43" t="s">
        <v>103</v>
      </c>
      <c r="CO66" s="1"/>
      <c r="CP66" s="1"/>
      <c r="CQ66" s="1"/>
      <c r="CR66" s="1"/>
      <c r="CS66" s="1"/>
      <c r="CT66" s="1"/>
      <c r="CU66" s="1"/>
    </row>
    <row r="67" ht="48.0" customHeight="1">
      <c r="A67" s="28">
        <v>2221.0</v>
      </c>
      <c r="B67" s="29">
        <v>28.0</v>
      </c>
      <c r="C67" s="30">
        <v>14.0</v>
      </c>
      <c r="D67" s="30">
        <v>26.0</v>
      </c>
      <c r="E67" s="30">
        <v>3.0</v>
      </c>
      <c r="F67" s="30">
        <v>23.0</v>
      </c>
      <c r="G67" s="30">
        <v>21.0</v>
      </c>
      <c r="H67" s="30">
        <v>20.0</v>
      </c>
      <c r="I67" s="30">
        <v>9.0</v>
      </c>
      <c r="J67" s="30">
        <v>11.0</v>
      </c>
      <c r="K67" s="30">
        <v>17.0</v>
      </c>
      <c r="L67" s="30">
        <v>23.875</v>
      </c>
      <c r="M67" s="30">
        <v>5.0</v>
      </c>
      <c r="N67" s="30">
        <v>18.0</v>
      </c>
      <c r="O67" s="31">
        <f>LARGE(Data!$K67:$N67,1)</f>
        <v>23.875</v>
      </c>
      <c r="P67" s="31">
        <f>LARGE(Data!$K67:$N67,2)</f>
        <v>18</v>
      </c>
      <c r="Q67" s="31">
        <f>LARGE(Data!$K67:$N67,3)</f>
        <v>17</v>
      </c>
      <c r="R67" s="31">
        <f>LARGE(Data!$K67:$N67,4)</f>
        <v>5</v>
      </c>
      <c r="S67" s="32">
        <f>LARGE(Data!$C67:$F67,1)</f>
        <v>26</v>
      </c>
      <c r="T67" s="32">
        <f>LARGE(Data!$C67:$F67,2)</f>
        <v>23</v>
      </c>
      <c r="U67" s="32">
        <f>LARGE(Data!$C67:$F67,3)</f>
        <v>14</v>
      </c>
      <c r="V67" s="32">
        <f>LARGE(Data!$C67:$F67,4)</f>
        <v>3</v>
      </c>
      <c r="W67" s="33">
        <f>LARGE(Data!$G67:$J67,1)</f>
        <v>21</v>
      </c>
      <c r="X67" s="33">
        <f>LARGE(Data!$G67:$J67,2)</f>
        <v>20</v>
      </c>
      <c r="Y67" s="33">
        <f>LARGE(Data!$G67:$J67,3)</f>
        <v>11</v>
      </c>
      <c r="Z67" s="33">
        <f>LARGE(Data!$G67:$J67,4)</f>
        <v>9</v>
      </c>
      <c r="AA67" s="30">
        <f>Data!$O67-Data!$P67</f>
        <v>5.875</v>
      </c>
      <c r="AB67" s="30">
        <f>Data!$P67-Data!$Q67</f>
        <v>1</v>
      </c>
      <c r="AC67" s="30">
        <f>Data!$Q67-Data!$R67</f>
        <v>12</v>
      </c>
      <c r="AD67" s="30">
        <f>(Data!$AA67+Data!$AB67)/SUM(Data!$AA67:$AC67)</f>
        <v>0.3642384106</v>
      </c>
      <c r="AE67" s="31">
        <f>Data!$AA67^2/SQRT(Data!$AA67^2+Data!$AB67^2+Data!$AC67^2)</f>
        <v>2.57611125</v>
      </c>
      <c r="AF67" s="31">
        <f>Data!$AB67^2/SQRT(Data!$AA67^2+Data!$AB67^2+Data!$AC67^2)</f>
        <v>0.07463608872</v>
      </c>
      <c r="AG67" s="31">
        <f>Data!$AC67^2/SQRT(Data!$AA67^2+Data!$AB67^2+Data!$AC67^2)</f>
        <v>10.74759678</v>
      </c>
      <c r="AH67" s="30">
        <f>Data!$S67-Data!$T67</f>
        <v>3</v>
      </c>
      <c r="AI67" s="30">
        <f>Data!$T67-Data!$U67</f>
        <v>9</v>
      </c>
      <c r="AJ67" s="30">
        <f>Data!$U67-Data!$V67</f>
        <v>11</v>
      </c>
      <c r="AK67" s="30">
        <f>(Data!$AH67+Data!$AI67)/(Data!$AH67+Data!$AI67+Data!$AJ67)</f>
        <v>0.5217391304</v>
      </c>
      <c r="AL67" s="32">
        <f>Data!$AH67^2/SQRT(Data!$AH67^2+Data!$AI67^2+Data!$AJ67^2)</f>
        <v>0.6195855517</v>
      </c>
      <c r="AM67" s="32">
        <f>Data!$AI67^2/SQRT(Data!$AH67^2+Data!$AI67^2+Data!$AJ67^2)</f>
        <v>5.576269966</v>
      </c>
      <c r="AN67" s="32">
        <f>Data!$AJ67^2/SQRT(Data!$AH67^2+Data!$AI67^2+Data!$AJ67^2)</f>
        <v>8.329983529</v>
      </c>
      <c r="AO67" s="30">
        <f>Data!$W67-Data!$X67</f>
        <v>1</v>
      </c>
      <c r="AP67" s="30">
        <f>Data!$X67-Data!$Y67</f>
        <v>9</v>
      </c>
      <c r="AQ67" s="30">
        <f>Data!$Y67-Data!$Z67</f>
        <v>2</v>
      </c>
      <c r="AR67" s="30">
        <f>(Data!$AO67+Data!$AP67)/(Data!$AO67+Data!$AP67+Data!$AQ67)</f>
        <v>0.8333333333</v>
      </c>
      <c r="AS67" s="33">
        <f>Data!$AO67^2/SQRT(Data!$AO67^2+Data!$AP67^2+Data!$AQ67^2)</f>
        <v>0.1078327732</v>
      </c>
      <c r="AT67" s="33">
        <f>Data!$AP67^2/SQRT(Data!$AO67^2+Data!$AP67^2+Data!$AQ67^2)</f>
        <v>8.734454629</v>
      </c>
      <c r="AU67" s="33">
        <f>Data!$AQ67^2/SQRT(Data!$AO67^2+Data!$AP67^2+Data!$AQ67^2)</f>
        <v>0.4313310928</v>
      </c>
      <c r="AV67" s="34">
        <f>_xlfn.VAR.P(Data!$K67:$N67)</f>
        <v>47.00292969</v>
      </c>
      <c r="AW67" s="35">
        <f>_xlfn.VAR.P(Data!$C67:$F67)</f>
        <v>80.25</v>
      </c>
      <c r="AX67" s="36">
        <f>_xlfn.VAR.P(Data!$G67:$J67)</f>
        <v>28.1875</v>
      </c>
      <c r="AY67" s="37"/>
      <c r="AZ67" s="38"/>
      <c r="BA67" s="39"/>
      <c r="BB67" s="30" t="str">
        <f>IF(AND(Data!$AE67&gt;Data!$AF67,Data!$AE67&gt;Data!$AG67),"1",IF(AND(Data!$AF67&gt;Data!$AE67,Data!$AF67&gt;Data!$AG67),IF(Data!$AF67&lt;2.5*Data!$AE67,"1.2",IF(OR(Data!$AE67&gt;2.5,Data!$AE67+Data!$AF67+Data!$AG67&lt;9),"2.2","2")),IF(AND(Data!$AG67&gt;3.5*Data!$AE67,Data!$AG67&gt;3.5*Data!$AF67,Data!$AE67+Data!$AF67+Data!$AG67&gt;11,Data!$AE67+Data!$AF67&lt;2,Data!$Q67&gt;=18),"3",IF((Data!$AE67&gt;3*Data!$AF67),"1.3",IF(AND(Data!$AF67&gt;3*Data!$AE67,Data!$AF67&gt;2),"2.3","3.3")))))</f>
        <v>1.3</v>
      </c>
      <c r="BC67" s="30" t="str">
        <f>IF(AND(Data!$AL67&gt;Data!$AM67,Data!$AL67&gt;Data!$AN67),"1",IF(AND(Data!$AM67&gt;Data!$AL67,Data!$AM67&gt;Data!$AN67),IF(Data!$AM67&lt;2.5*Data!$AL67,"1.2",IF(OR(Data!$AL67&gt;2.5,Data!$AL67+Data!$AM67+Data!$AN67&lt;9),"2.2","2")),IF(AND(Data!$AN67&gt;3.5*Data!$AL67,Data!$AN67&gt;3.5*Data!$AM67,Data!$AL67+Data!$AM67+Data!$AN67&gt;11,Data!$AL67+Data!$AM67&lt;2,Data!$U67&gt;=18),"3",IF((Data!$AL67&gt;3*Data!$AM67),"1.3",IF(AND(Data!$AM67&gt;3*Data!$AL67,Data!$AM67&gt;2),"2.3","3.3")))))</f>
        <v>2.3</v>
      </c>
      <c r="BD67" s="30" t="str">
        <f>IF(AND(Data!$AS67&gt;Data!$AT67,Data!$AS67&gt;Data!$AU67),"1",IF(AND(Data!$AT67&gt;Data!$AS67,Data!$AT67&gt;Data!$AU67),IF(Data!$AT67&lt;2.5*Data!$AS67,"1.2",IF(OR(Data!$AS67&gt;2.5,Data!$AS67+Data!$AT67+Data!$AU67&lt;9),"2.2","2")),IF(AND(Data!$AU67&gt;3.5*Data!$AS67,Data!$AU67&gt;3.5*Data!$AT67,Data!$AS67+Data!$AT67+Data!$AU67&gt;11,Data!$AS67+Data!$AT67&lt;2,Data!$Y67&gt;=18),"3",IF((Data!$AS67&gt;3*Data!$AT67),"1.3",IF(AND(Data!$AT67&gt;3*Data!$AS67,Data!$AT67&gt;2),"2.3","3.3")))))</f>
        <v>2</v>
      </c>
      <c r="BE67" s="30" t="str">
        <f t="array" ref="BE67">XLOOKUP(Data!$O67,Data!$K67:$N67,$K$1:$N$1,"?",0,1)&amp;XLOOKUP(Data!$P67,Data!$K67:$N67,$K$1:$N$1,"?",0,1)&amp;XLOOKUP(Data!$Q67,Data!$K67:$N67,$K$1:$N$1,"?",0,1)</f>
        <v>ICD</v>
      </c>
      <c r="BF67" s="30" t="str">
        <f t="array" ref="BF67">XLOOKUP(Data!$S67,Data!$C67:$F67,$C$1:$F$1,"?",0,1)&amp;XLOOKUP(Data!$T67,Data!$C67:$F67,$C$1:$F$1,"?",0,1)&amp;XLOOKUP(Data!$U67,Data!$C67:$F67,$C$1:$F$1,"?",0,1)</f>
        <v>ICD</v>
      </c>
      <c r="BG67" s="30" t="str">
        <f t="array" ref="BG67">XLOOKUP(Data!$W67,Data!$G67:$J67,$G$1:$J$1,"?",0,1)&amp;XLOOKUP(Data!$X67,Data!$G67:$J67,$G$1:$J$1,"?",0,1)&amp;XLOOKUP(Data!$Y67,Data!$G67:$J67,$G$1:$J$1,"?",0,1)</f>
        <v>DIC</v>
      </c>
      <c r="BH67" s="30" t="str">
        <f>VLOOKUP(LEFT(Data!$BE67,Data!$BB67),'Key 2'!$A$1:$C$40,2,FALSE)</f>
        <v>I</v>
      </c>
      <c r="BI67" s="30" t="str">
        <f>VLOOKUP(LEFT(Data!$BF67,Data!$BC67),'Key 2'!$A$1:$C$40,2,FALSE)</f>
        <v>IC</v>
      </c>
      <c r="BJ67" s="30" t="str">
        <f>VLOOKUP(LEFT(Data!$BG67,Data!$BD67),'Key 2'!$A$1:$C$40,2,FALSE)</f>
        <v>DI</v>
      </c>
      <c r="BK67" s="30" t="str">
        <f>IF(AND(Data!$AV67&gt;=15,Data!$O67&gt;=20),"DG",IF(AND(Data!$AW67&gt;=15,Data!$S67&gt;=20),"MG",IF(AND(Data!$AV67&gt;=15,Data!$W67&gt;=20),"LG","0")))</f>
        <v>DG</v>
      </c>
      <c r="BL67" s="30" t="str">
        <f>IF(AND(Data!$BK67="DG",Data!$AW67&gt;=15,Data!$S67&gt;=20,Data!$BH67&lt;&gt;Data!$BI67),"MG","LG")</f>
        <v>MG</v>
      </c>
      <c r="BM67" s="30" t="str">
        <f>IF(Data!$BK67="DG",Data!$BH67,IF(Data!$BK67="MG",Data!$BI67,Data!$BJ67))</f>
        <v>I</v>
      </c>
      <c r="BN67" s="30" t="str">
        <f>IF(Data!$BL67="DG",Data!$BH67,IF(Data!$BL67="MG",Data!$BI67,Data!$BJ67))</f>
        <v>IC</v>
      </c>
      <c r="BO67" s="40"/>
      <c r="BP67" s="40"/>
      <c r="BQ67" s="40"/>
      <c r="BR67" s="41"/>
      <c r="BS67" s="41"/>
      <c r="BT67" s="41" t="str">
        <f>VLOOKUP(Data!$BR67,'Key 1'!$B$1:$D$15,2,FALSE)</f>
        <v>TI</v>
      </c>
      <c r="BU67" s="41" t="str">
        <f>VLOOKUP(Data!$BS67,'Key 1'!$B$1:$D$15,2,FALSE)</f>
        <v>TI</v>
      </c>
      <c r="BV67" s="41">
        <f>VLOOKUP(Data!$BR67,'Key 1'!$B$1:$D$15,3,FALSE)</f>
        <v>0</v>
      </c>
      <c r="BW67" s="41">
        <f>VLOOKUP(Data!$BS67,'Key 1'!$B$1:$D$15,3,FALSE)</f>
        <v>0</v>
      </c>
      <c r="BX67" s="41" t="str">
        <f>IF(Data!$BK67="DG",IF(INT(Data!$BB67)-Data!$BB67&lt;0,"Low","High"),IF(Data!$BK67="MG",IF(INT(Data!$BC67)-Data!$BC67&lt;0,"Low","High"),IF(Data!$BK67="LG",IF(INT(Data!$BD67)-Data!$BD67&lt;0,"Low","High"),"High")))</f>
        <v>Low</v>
      </c>
      <c r="BY67" s="41" t="str">
        <f>IF(Data!$BL67="DG",IF(INT(Data!$BB67)-Data!$BB67&lt;0,"Low","High"),IF(Data!$BL67="MG",IF(INT(Data!$BC67)-Data!$BC67&lt;0,"Low","High"),IF(Data!$BL67="LG",IF(INT(Data!$BD67)-Data!$BD67&lt;0,"Low","High"),"High")))</f>
        <v>Low</v>
      </c>
      <c r="BZ67" s="41" t="str">
        <f>IF(AND(Data!$BX67="High",Data!$BY67="High"),"High","Low")</f>
        <v>Low</v>
      </c>
      <c r="CA67" s="41" t="str">
        <f>IF(AND(Data!$BM67=Data!$BT67,Data!$BN67=Data!$BU67),"Matched",IF(Data!$BM67=Data!$BT67,"Sec Missed", IF(Data!$BN67=Data!$BU67," Pri Missed", "Both Missed")))</f>
        <v>Both Missed</v>
      </c>
      <c r="CB67" s="42">
        <v>100.0</v>
      </c>
      <c r="CC67" s="42">
        <v>100.0</v>
      </c>
      <c r="CD67" s="42">
        <v>100.0</v>
      </c>
      <c r="CE67" s="43" t="s">
        <v>101</v>
      </c>
      <c r="CF67" s="43" t="s">
        <v>96</v>
      </c>
      <c r="CG67" s="43" t="s">
        <v>15</v>
      </c>
      <c r="CH67" s="43" t="s">
        <v>101</v>
      </c>
      <c r="CI67" s="43" t="s">
        <v>97</v>
      </c>
      <c r="CJ67" s="42">
        <v>100.0</v>
      </c>
      <c r="CK67" s="43" t="s">
        <v>96</v>
      </c>
      <c r="CL67" s="43" t="s">
        <v>102</v>
      </c>
      <c r="CM67" s="42">
        <v>100.0</v>
      </c>
      <c r="CN67" s="43" t="s">
        <v>99</v>
      </c>
      <c r="CO67" s="1"/>
      <c r="CP67" s="1"/>
      <c r="CQ67" s="1"/>
      <c r="CR67" s="1"/>
      <c r="CS67" s="1"/>
      <c r="CT67" s="1"/>
      <c r="CU67" s="1"/>
    </row>
    <row r="68" ht="48.0" customHeight="1">
      <c r="A68" s="28">
        <v>2222.0</v>
      </c>
      <c r="B68" s="29">
        <v>28.0</v>
      </c>
      <c r="C68" s="30">
        <v>16.0</v>
      </c>
      <c r="D68" s="30">
        <v>12.0</v>
      </c>
      <c r="E68" s="30">
        <v>25.0</v>
      </c>
      <c r="F68" s="30">
        <v>9.0</v>
      </c>
      <c r="G68" s="30">
        <v>20.0</v>
      </c>
      <c r="H68" s="30">
        <v>20.0</v>
      </c>
      <c r="I68" s="30">
        <v>15.0</v>
      </c>
      <c r="J68" s="30">
        <v>8.0</v>
      </c>
      <c r="K68" s="30">
        <v>17.0</v>
      </c>
      <c r="L68" s="30">
        <v>14.0</v>
      </c>
      <c r="M68" s="30">
        <v>21.0</v>
      </c>
      <c r="N68" s="30">
        <v>8.0</v>
      </c>
      <c r="O68" s="31">
        <f>LARGE(Data!$K68:$N68,1)</f>
        <v>21</v>
      </c>
      <c r="P68" s="31">
        <f>LARGE(Data!$K68:$N68,2)</f>
        <v>17</v>
      </c>
      <c r="Q68" s="31">
        <f>LARGE(Data!$K68:$N68,3)</f>
        <v>14</v>
      </c>
      <c r="R68" s="31">
        <f>LARGE(Data!$K68:$N68,4)</f>
        <v>8</v>
      </c>
      <c r="S68" s="32">
        <f>LARGE(Data!$C68:$F68,1)</f>
        <v>25</v>
      </c>
      <c r="T68" s="32">
        <f>LARGE(Data!$C68:$F68,2)</f>
        <v>16</v>
      </c>
      <c r="U68" s="32">
        <f>LARGE(Data!$C68:$F68,3)</f>
        <v>12</v>
      </c>
      <c r="V68" s="32">
        <f>LARGE(Data!$C68:$F68,4)</f>
        <v>9</v>
      </c>
      <c r="W68" s="33">
        <f>LARGE(Data!$G68:$J68,1)</f>
        <v>20</v>
      </c>
      <c r="X68" s="33">
        <f>LARGE(Data!$G68:$J68,2)</f>
        <v>20</v>
      </c>
      <c r="Y68" s="33">
        <f>LARGE(Data!$G68:$J68,3)</f>
        <v>15</v>
      </c>
      <c r="Z68" s="33">
        <f>LARGE(Data!$G68:$J68,4)</f>
        <v>8</v>
      </c>
      <c r="AA68" s="30">
        <f>Data!$O68-Data!$P68</f>
        <v>4</v>
      </c>
      <c r="AB68" s="30">
        <f>Data!$P68-Data!$Q68</f>
        <v>3</v>
      </c>
      <c r="AC68" s="30">
        <f>Data!$Q68-Data!$R68</f>
        <v>6</v>
      </c>
      <c r="AD68" s="30">
        <f>(Data!$AA68+Data!$AB68)/SUM(Data!$AA68:$AC68)</f>
        <v>0.5384615385</v>
      </c>
      <c r="AE68" s="31">
        <f>Data!$AA68^2/SQRT(Data!$AA68^2+Data!$AB68^2+Data!$AC68^2)</f>
        <v>2.048590079</v>
      </c>
      <c r="AF68" s="31">
        <f>Data!$AB68^2/SQRT(Data!$AA68^2+Data!$AB68^2+Data!$AC68^2)</f>
        <v>1.152331919</v>
      </c>
      <c r="AG68" s="31">
        <f>Data!$AC68^2/SQRT(Data!$AA68^2+Data!$AB68^2+Data!$AC68^2)</f>
        <v>4.609327678</v>
      </c>
      <c r="AH68" s="30">
        <f>Data!$S68-Data!$T68</f>
        <v>9</v>
      </c>
      <c r="AI68" s="30">
        <f>Data!$T68-Data!$U68</f>
        <v>4</v>
      </c>
      <c r="AJ68" s="30">
        <f>Data!$U68-Data!$V68</f>
        <v>3</v>
      </c>
      <c r="AK68" s="30">
        <f>(Data!$AH68+Data!$AI68)/(Data!$AH68+Data!$AI68+Data!$AJ68)</f>
        <v>0.8125</v>
      </c>
      <c r="AL68" s="32">
        <f>Data!$AH68^2/SQRT(Data!$AH68^2+Data!$AI68^2+Data!$AJ68^2)</f>
        <v>7.867415485</v>
      </c>
      <c r="AM68" s="32">
        <f>Data!$AI68^2/SQRT(Data!$AH68^2+Data!$AI68^2+Data!$AJ68^2)</f>
        <v>1.55405738</v>
      </c>
      <c r="AN68" s="32">
        <f>Data!$AJ68^2/SQRT(Data!$AH68^2+Data!$AI68^2+Data!$AJ68^2)</f>
        <v>0.8741572761</v>
      </c>
      <c r="AO68" s="30">
        <f>Data!$W68-Data!$X68</f>
        <v>0</v>
      </c>
      <c r="AP68" s="30">
        <f>Data!$X68-Data!$Y68</f>
        <v>5</v>
      </c>
      <c r="AQ68" s="30">
        <f>Data!$Y68-Data!$Z68</f>
        <v>7</v>
      </c>
      <c r="AR68" s="30">
        <f>(Data!$AO68+Data!$AP68)/(Data!$AO68+Data!$AP68+Data!$AQ68)</f>
        <v>0.4166666667</v>
      </c>
      <c r="AS68" s="33">
        <f>Data!$AO68^2/SQRT(Data!$AO68^2+Data!$AP68^2+Data!$AQ68^2)</f>
        <v>0</v>
      </c>
      <c r="AT68" s="33">
        <f>Data!$AP68^2/SQRT(Data!$AO68^2+Data!$AP68^2+Data!$AQ68^2)</f>
        <v>2.906190969</v>
      </c>
      <c r="AU68" s="33">
        <f>Data!$AQ68^2/SQRT(Data!$AO68^2+Data!$AP68^2+Data!$AQ68^2)</f>
        <v>5.696134298</v>
      </c>
      <c r="AV68" s="34">
        <f>_xlfn.VAR.P(Data!$K68:$N68)</f>
        <v>22.5</v>
      </c>
      <c r="AW68" s="35">
        <f>_xlfn.VAR.P(Data!$C68:$F68)</f>
        <v>36.25</v>
      </c>
      <c r="AX68" s="36">
        <f>_xlfn.VAR.P(Data!$G68:$J68)</f>
        <v>24.1875</v>
      </c>
      <c r="AY68" s="37"/>
      <c r="AZ68" s="38"/>
      <c r="BA68" s="39"/>
      <c r="BB68" s="30" t="str">
        <f>IF(AND(Data!$AE68&gt;Data!$AF68,Data!$AE68&gt;Data!$AG68),"1",IF(AND(Data!$AF68&gt;Data!$AE68,Data!$AF68&gt;Data!$AG68),IF(Data!$AF68&lt;2.5*Data!$AE68,"1.2",IF(OR(Data!$AE68&gt;2.5,Data!$AE68+Data!$AF68+Data!$AG68&lt;9),"2.2","2")),IF(AND(Data!$AG68&gt;3.5*Data!$AE68,Data!$AG68&gt;3.5*Data!$AF68,Data!$AE68+Data!$AF68+Data!$AG68&gt;11,Data!$AE68+Data!$AF68&lt;2,Data!$Q68&gt;=18),"3",IF((Data!$AE68&gt;3*Data!$AF68),"1.3",IF(AND(Data!$AF68&gt;3*Data!$AE68,Data!$AF68&gt;2),"2.3","3.3")))))</f>
        <v>3.3</v>
      </c>
      <c r="BC68" s="30" t="str">
        <f>IF(AND(Data!$AL68&gt;Data!$AM68,Data!$AL68&gt;Data!$AN68),"1",IF(AND(Data!$AM68&gt;Data!$AL68,Data!$AM68&gt;Data!$AN68),IF(Data!$AM68&lt;2.5*Data!$AL68,"1.2",IF(OR(Data!$AL68&gt;2.5,Data!$AL68+Data!$AM68+Data!$AN68&lt;9),"2.2","2")),IF(AND(Data!$AN68&gt;3.5*Data!$AL68,Data!$AN68&gt;3.5*Data!$AM68,Data!$AL68+Data!$AM68+Data!$AN68&gt;11,Data!$AL68+Data!$AM68&lt;2,Data!$U68&gt;=18),"3",IF((Data!$AL68&gt;3*Data!$AM68),"1.3",IF(AND(Data!$AM68&gt;3*Data!$AL68,Data!$AM68&gt;2),"2.3","3.3")))))</f>
        <v>1</v>
      </c>
      <c r="BD68" s="30" t="str">
        <f>IF(AND(Data!$AS68&gt;Data!$AT68,Data!$AS68&gt;Data!$AU68),"1",IF(AND(Data!$AT68&gt;Data!$AS68,Data!$AT68&gt;Data!$AU68),IF(Data!$AT68&lt;2.5*Data!$AS68,"1.2",IF(OR(Data!$AS68&gt;2.5,Data!$AS68+Data!$AT68+Data!$AU68&lt;9),"2.2","2")),IF(AND(Data!$AU68&gt;3.5*Data!$AS68,Data!$AU68&gt;3.5*Data!$AT68,Data!$AS68+Data!$AT68+Data!$AU68&gt;11,Data!$AS68+Data!$AT68&lt;2,Data!$Y68&gt;=18),"3",IF((Data!$AS68&gt;3*Data!$AT68),"1.3",IF(AND(Data!$AT68&gt;3*Data!$AS68,Data!$AT68&gt;2),"2.3","3.3")))))</f>
        <v>2.3</v>
      </c>
      <c r="BE68" s="30" t="str">
        <f t="array" ref="BE68">XLOOKUP(Data!$O68,Data!$K68:$N68,$K$1:$N$1,"?",0,1)&amp;XLOOKUP(Data!$P68,Data!$K68:$N68,$K$1:$N$1,"?",0,1)&amp;XLOOKUP(Data!$Q68,Data!$K68:$N68,$K$1:$N$1,"?",0,1)</f>
        <v>SDI</v>
      </c>
      <c r="BF68" s="30" t="str">
        <f t="array" ref="BF68">XLOOKUP(Data!$S68,Data!$C68:$F68,$C$1:$F$1,"?",0,1)&amp;XLOOKUP(Data!$T68,Data!$C68:$F68,$C$1:$F$1,"?",0,1)&amp;XLOOKUP(Data!$U68,Data!$C68:$F68,$C$1:$F$1,"?",0,1)</f>
        <v>SDI</v>
      </c>
      <c r="BG68" s="30" t="str">
        <f t="array" ref="BG68">XLOOKUP(Data!$W68,Data!$G68:$J68,$G$1:$J$1,"?",0,1)&amp;XLOOKUP(Data!$X68,Data!$G68:$J68,$G$1:$J$1,"?",0,1)&amp;XLOOKUP(Data!$Y68,Data!$G68:$J68,$G$1:$J$1,"?",0,1)</f>
        <v>DDS</v>
      </c>
      <c r="BH68" s="30" t="str">
        <f>VLOOKUP(LEFT(Data!$BE68,Data!$BB68),'Key 2'!$A$1:$C$40,2,FALSE)</f>
        <v>DIS</v>
      </c>
      <c r="BI68" s="30" t="str">
        <f>VLOOKUP(LEFT(Data!$BF68,Data!$BC68),'Key 2'!$A$1:$C$40,2,FALSE)</f>
        <v>S</v>
      </c>
      <c r="BJ68" s="30" t="str">
        <f>VLOOKUP(LEFT(Data!$BG68,Data!$BD68),'Key 2'!$A$1:$C$40,2,FALSE)</f>
        <v>#N/A</v>
      </c>
      <c r="BK68" s="30" t="str">
        <f>IF(AND(Data!$AV68&gt;=15,Data!$O68&gt;=20),"DG",IF(AND(Data!$AW68&gt;=15,Data!$S68&gt;=20),"MG",IF(AND(Data!$AV68&gt;=15,Data!$W68&gt;=20),"LG","0")))</f>
        <v>DG</v>
      </c>
      <c r="BL68" s="30" t="str">
        <f>IF(AND(Data!$BK68="DG",Data!$AW68&gt;=15,Data!$S68&gt;=20,Data!$BH68&lt;&gt;Data!$BI68),"MG","LG")</f>
        <v>MG</v>
      </c>
      <c r="BM68" s="30" t="str">
        <f>IF(Data!$BK68="DG",Data!$BH68,IF(Data!$BK68="MG",Data!$BI68,Data!$BJ68))</f>
        <v>DIS</v>
      </c>
      <c r="BN68" s="30" t="str">
        <f>IF(Data!$BL68="DG",Data!$BH68,IF(Data!$BL68="MG",Data!$BI68,Data!$BJ68))</f>
        <v>S</v>
      </c>
      <c r="BO68" s="40"/>
      <c r="BP68" s="40"/>
      <c r="BQ68" s="40"/>
      <c r="BR68" s="41"/>
      <c r="BS68" s="41"/>
      <c r="BT68" s="41" t="str">
        <f>VLOOKUP(Data!$BR68,'Key 1'!$B$1:$D$15,2,FALSE)</f>
        <v>TI</v>
      </c>
      <c r="BU68" s="41" t="str">
        <f>VLOOKUP(Data!$BS68,'Key 1'!$B$1:$D$15,2,FALSE)</f>
        <v>TI</v>
      </c>
      <c r="BV68" s="41">
        <f>VLOOKUP(Data!$BR68,'Key 1'!$B$1:$D$15,3,FALSE)</f>
        <v>0</v>
      </c>
      <c r="BW68" s="41">
        <f>VLOOKUP(Data!$BS68,'Key 1'!$B$1:$D$15,3,FALSE)</f>
        <v>0</v>
      </c>
      <c r="BX68" s="41" t="str">
        <f>IF(Data!$BK68="DG",IF(INT(Data!$BB68)-Data!$BB68&lt;0,"Low","High"),IF(Data!$BK68="MG",IF(INT(Data!$BC68)-Data!$BC68&lt;0,"Low","High"),IF(Data!$BK68="LG",IF(INT(Data!$BD68)-Data!$BD68&lt;0,"Low","High"),"High")))</f>
        <v>Low</v>
      </c>
      <c r="BY68" s="41" t="str">
        <f>IF(Data!$BL68="DG",IF(INT(Data!$BB68)-Data!$BB68&lt;0,"Low","High"),IF(Data!$BL68="MG",IF(INT(Data!$BC68)-Data!$BC68&lt;0,"Low","High"),IF(Data!$BL68="LG",IF(INT(Data!$BD68)-Data!$BD68&lt;0,"Low","High"),"High")))</f>
        <v>High</v>
      </c>
      <c r="BZ68" s="41" t="str">
        <f>IF(AND(Data!$BX68="High",Data!$BY68="High"),"High","Low")</f>
        <v>Low</v>
      </c>
      <c r="CA68" s="41" t="str">
        <f>IF(AND(Data!$BM68=Data!$BT68,Data!$BN68=Data!$BU68),"Matched",IF(Data!$BM68=Data!$BT68,"Sec Missed", IF(Data!$BN68=Data!$BU68," Pri Missed", "Both Missed")))</f>
        <v>Both Missed</v>
      </c>
      <c r="CB68" s="42">
        <v>100.0</v>
      </c>
      <c r="CC68" s="42">
        <v>100.0</v>
      </c>
      <c r="CD68" s="42">
        <v>100.0</v>
      </c>
      <c r="CE68" s="43" t="s">
        <v>2</v>
      </c>
      <c r="CF68" s="43" t="s">
        <v>2</v>
      </c>
      <c r="CG68" s="43" t="s">
        <v>15</v>
      </c>
      <c r="CH68" s="43" t="s">
        <v>2</v>
      </c>
      <c r="CI68" s="43" t="s">
        <v>97</v>
      </c>
      <c r="CJ68" s="42">
        <v>100.0</v>
      </c>
      <c r="CK68" s="43" t="s">
        <v>15</v>
      </c>
      <c r="CL68" s="43" t="s">
        <v>98</v>
      </c>
      <c r="CM68" s="42">
        <v>100.0</v>
      </c>
      <c r="CN68" s="43" t="s">
        <v>99</v>
      </c>
      <c r="CO68" s="1"/>
      <c r="CP68" s="1"/>
      <c r="CQ68" s="1"/>
      <c r="CR68" s="1"/>
      <c r="CS68" s="1"/>
      <c r="CT68" s="1"/>
      <c r="CU68" s="1"/>
    </row>
    <row r="69" ht="48.0" customHeight="1">
      <c r="A69" s="28">
        <v>2223.0</v>
      </c>
      <c r="B69" s="29">
        <v>28.0</v>
      </c>
      <c r="C69" s="30">
        <v>20.0</v>
      </c>
      <c r="D69" s="30">
        <v>26.0</v>
      </c>
      <c r="E69" s="30">
        <v>10.0</v>
      </c>
      <c r="F69" s="30">
        <v>9.0</v>
      </c>
      <c r="G69" s="30">
        <v>20.0</v>
      </c>
      <c r="H69" s="30">
        <v>12.0</v>
      </c>
      <c r="I69" s="30">
        <v>9.0</v>
      </c>
      <c r="J69" s="30">
        <v>18.5</v>
      </c>
      <c r="K69" s="30">
        <v>19.0</v>
      </c>
      <c r="L69" s="30">
        <v>22.0</v>
      </c>
      <c r="M69" s="30">
        <v>8.0</v>
      </c>
      <c r="N69" s="30">
        <v>14.0</v>
      </c>
      <c r="O69" s="31">
        <f>LARGE(Data!$K69:$N69,1)</f>
        <v>22</v>
      </c>
      <c r="P69" s="31">
        <f>LARGE(Data!$K69:$N69,2)</f>
        <v>19</v>
      </c>
      <c r="Q69" s="31">
        <f>LARGE(Data!$K69:$N69,3)</f>
        <v>14</v>
      </c>
      <c r="R69" s="31">
        <f>LARGE(Data!$K69:$N69,4)</f>
        <v>8</v>
      </c>
      <c r="S69" s="32">
        <f>LARGE(Data!$C69:$F69,1)</f>
        <v>26</v>
      </c>
      <c r="T69" s="32">
        <f>LARGE(Data!$C69:$F69,2)</f>
        <v>20</v>
      </c>
      <c r="U69" s="32">
        <f>LARGE(Data!$C69:$F69,3)</f>
        <v>10</v>
      </c>
      <c r="V69" s="32">
        <f>LARGE(Data!$C69:$F69,4)</f>
        <v>9</v>
      </c>
      <c r="W69" s="33">
        <f>LARGE(Data!$G69:$J69,1)</f>
        <v>20</v>
      </c>
      <c r="X69" s="33">
        <f>LARGE(Data!$G69:$J69,2)</f>
        <v>18.5</v>
      </c>
      <c r="Y69" s="33">
        <f>LARGE(Data!$G69:$J69,3)</f>
        <v>12</v>
      </c>
      <c r="Z69" s="33">
        <f>LARGE(Data!$G69:$J69,4)</f>
        <v>9</v>
      </c>
      <c r="AA69" s="30">
        <f>Data!$O69-Data!$P69</f>
        <v>3</v>
      </c>
      <c r="AB69" s="30">
        <f>Data!$P69-Data!$Q69</f>
        <v>5</v>
      </c>
      <c r="AC69" s="30">
        <f>Data!$Q69-Data!$R69</f>
        <v>6</v>
      </c>
      <c r="AD69" s="30">
        <f>(Data!$AA69+Data!$AB69)/SUM(Data!$AA69:$AC69)</f>
        <v>0.5714285714</v>
      </c>
      <c r="AE69" s="31">
        <f>Data!$AA69^2/SQRT(Data!$AA69^2+Data!$AB69^2+Data!$AC69^2)</f>
        <v>1.075705748</v>
      </c>
      <c r="AF69" s="31">
        <f>Data!$AB69^2/SQRT(Data!$AA69^2+Data!$AB69^2+Data!$AC69^2)</f>
        <v>2.988071523</v>
      </c>
      <c r="AG69" s="31">
        <f>Data!$AC69^2/SQRT(Data!$AA69^2+Data!$AB69^2+Data!$AC69^2)</f>
        <v>4.302822994</v>
      </c>
      <c r="AH69" s="30">
        <f>Data!$S69-Data!$T69</f>
        <v>6</v>
      </c>
      <c r="AI69" s="30">
        <f>Data!$T69-Data!$U69</f>
        <v>10</v>
      </c>
      <c r="AJ69" s="30">
        <f>Data!$U69-Data!$V69</f>
        <v>1</v>
      </c>
      <c r="AK69" s="30">
        <f>(Data!$AH69+Data!$AI69)/(Data!$AH69+Data!$AI69+Data!$AJ69)</f>
        <v>0.9411764706</v>
      </c>
      <c r="AL69" s="32">
        <f>Data!$AH69^2/SQRT(Data!$AH69^2+Data!$AI69^2+Data!$AJ69^2)</f>
        <v>3.075687568</v>
      </c>
      <c r="AM69" s="32">
        <f>Data!$AI69^2/SQRT(Data!$AH69^2+Data!$AI69^2+Data!$AJ69^2)</f>
        <v>8.543576577</v>
      </c>
      <c r="AN69" s="32">
        <f>Data!$AJ69^2/SQRT(Data!$AH69^2+Data!$AI69^2+Data!$AJ69^2)</f>
        <v>0.08543576577</v>
      </c>
      <c r="AO69" s="30">
        <f>Data!$W69-Data!$X69</f>
        <v>1.5</v>
      </c>
      <c r="AP69" s="30">
        <f>Data!$X69-Data!$Y69</f>
        <v>6.5</v>
      </c>
      <c r="AQ69" s="30">
        <f>Data!$Y69-Data!$Z69</f>
        <v>3</v>
      </c>
      <c r="AR69" s="30">
        <f>(Data!$AO69+Data!$AP69)/(Data!$AO69+Data!$AP69+Data!$AQ69)</f>
        <v>0.7272727273</v>
      </c>
      <c r="AS69" s="33">
        <f>Data!$AO69^2/SQRT(Data!$AO69^2+Data!$AP69^2+Data!$AQ69^2)</f>
        <v>0.3076136672</v>
      </c>
      <c r="AT69" s="33">
        <f>Data!$AP69^2/SQRT(Data!$AO69^2+Data!$AP69^2+Data!$AQ69^2)</f>
        <v>5.776301083</v>
      </c>
      <c r="AU69" s="33">
        <f>Data!$AQ69^2/SQRT(Data!$AO69^2+Data!$AP69^2+Data!$AQ69^2)</f>
        <v>1.230454669</v>
      </c>
      <c r="AV69" s="34">
        <f>_xlfn.VAR.P(Data!$K69:$N69)</f>
        <v>28.1875</v>
      </c>
      <c r="AW69" s="35">
        <f>_xlfn.VAR.P(Data!$C69:$F69)</f>
        <v>50.1875</v>
      </c>
      <c r="AX69" s="36">
        <f>_xlfn.VAR.P(Data!$G69:$J69)</f>
        <v>20.546875</v>
      </c>
      <c r="AY69" s="37"/>
      <c r="AZ69" s="38"/>
      <c r="BA69" s="39"/>
      <c r="BB69" s="30" t="str">
        <f>IF(AND(Data!$AE69&gt;Data!$AF69,Data!$AE69&gt;Data!$AG69),"1",IF(AND(Data!$AF69&gt;Data!$AE69,Data!$AF69&gt;Data!$AG69),IF(Data!$AF69&lt;2.5*Data!$AE69,"1.2",IF(OR(Data!$AE69&gt;2.5,Data!$AE69+Data!$AF69+Data!$AG69&lt;9),"2.2","2")),IF(AND(Data!$AG69&gt;3.5*Data!$AE69,Data!$AG69&gt;3.5*Data!$AF69,Data!$AE69+Data!$AF69+Data!$AG69&gt;11,Data!$AE69+Data!$AF69&lt;2,Data!$Q69&gt;=18),"3",IF((Data!$AE69&gt;3*Data!$AF69),"1.3",IF(AND(Data!$AF69&gt;3*Data!$AE69,Data!$AF69&gt;2),"2.3","3.3")))))</f>
        <v>3.3</v>
      </c>
      <c r="BC69" s="30" t="str">
        <f>IF(AND(Data!$AL69&gt;Data!$AM69,Data!$AL69&gt;Data!$AN69),"1",IF(AND(Data!$AM69&gt;Data!$AL69,Data!$AM69&gt;Data!$AN69),IF(Data!$AM69&lt;2.5*Data!$AL69,"1.2",IF(OR(Data!$AL69&gt;2.5,Data!$AL69+Data!$AM69+Data!$AN69&lt;9),"2.2","2")),IF(AND(Data!$AN69&gt;3.5*Data!$AL69,Data!$AN69&gt;3.5*Data!$AM69,Data!$AL69+Data!$AM69+Data!$AN69&gt;11,Data!$AL69+Data!$AM69&lt;2,Data!$U69&gt;=18),"3",IF((Data!$AL69&gt;3*Data!$AM69),"1.3",IF(AND(Data!$AM69&gt;3*Data!$AL69,Data!$AM69&gt;2),"2.3","3.3")))))</f>
        <v>2.2</v>
      </c>
      <c r="BD69" s="30" t="str">
        <f>IF(AND(Data!$AS69&gt;Data!$AT69,Data!$AS69&gt;Data!$AU69),"1",IF(AND(Data!$AT69&gt;Data!$AS69,Data!$AT69&gt;Data!$AU69),IF(Data!$AT69&lt;2.5*Data!$AS69,"1.2",IF(OR(Data!$AS69&gt;2.5,Data!$AS69+Data!$AT69+Data!$AU69&lt;9),"2.2","2")),IF(AND(Data!$AU69&gt;3.5*Data!$AS69,Data!$AU69&gt;3.5*Data!$AT69,Data!$AS69+Data!$AT69+Data!$AU69&gt;11,Data!$AS69+Data!$AT69&lt;2,Data!$Y69&gt;=18),"3",IF((Data!$AS69&gt;3*Data!$AT69),"1.3",IF(AND(Data!$AT69&gt;3*Data!$AS69,Data!$AT69&gt;2),"2.3","3.3")))))</f>
        <v>2.2</v>
      </c>
      <c r="BE69" s="30" t="str">
        <f t="array" ref="BE69">XLOOKUP(Data!$O69,Data!$K69:$N69,$K$1:$N$1,"?",0,1)&amp;XLOOKUP(Data!$P69,Data!$K69:$N69,$K$1:$N$1,"?",0,1)&amp;XLOOKUP(Data!$Q69,Data!$K69:$N69,$K$1:$N$1,"?",0,1)</f>
        <v>IDC</v>
      </c>
      <c r="BF69" s="30" t="str">
        <f t="array" ref="BF69">XLOOKUP(Data!$S69,Data!$C69:$F69,$C$1:$F$1,"?",0,1)&amp;XLOOKUP(Data!$T69,Data!$C69:$F69,$C$1:$F$1,"?",0,1)&amp;XLOOKUP(Data!$U69,Data!$C69:$F69,$C$1:$F$1,"?",0,1)</f>
        <v>IDS</v>
      </c>
      <c r="BG69" s="30" t="str">
        <f t="array" ref="BG69">XLOOKUP(Data!$W69,Data!$G69:$J69,$G$1:$J$1,"?",0,1)&amp;XLOOKUP(Data!$X69,Data!$G69:$J69,$G$1:$J$1,"?",0,1)&amp;XLOOKUP(Data!$Y69,Data!$G69:$J69,$G$1:$J$1,"?",0,1)</f>
        <v>DCI</v>
      </c>
      <c r="BH69" s="30" t="str">
        <f>VLOOKUP(LEFT(Data!$BE69,Data!$BB69),'Key 2'!$A$1:$C$40,2,FALSE)</f>
        <v>DIC</v>
      </c>
      <c r="BI69" s="30" t="str">
        <f>VLOOKUP(LEFT(Data!$BF69,Data!$BC69),'Key 2'!$A$1:$C$40,2,FALSE)</f>
        <v>DI</v>
      </c>
      <c r="BJ69" s="30" t="str">
        <f>VLOOKUP(LEFT(Data!$BG69,Data!$BD69),'Key 2'!$A$1:$C$40,2,FALSE)</f>
        <v>DC</v>
      </c>
      <c r="BK69" s="30" t="str">
        <f>IF(AND(Data!$AV69&gt;=15,Data!$O69&gt;=20),"DG",IF(AND(Data!$AW69&gt;=15,Data!$S69&gt;=20),"MG",IF(AND(Data!$AV69&gt;=15,Data!$W69&gt;=20),"LG","0")))</f>
        <v>DG</v>
      </c>
      <c r="BL69" s="30" t="str">
        <f>IF(AND(Data!$BK69="DG",Data!$AW69&gt;=15,Data!$S69&gt;=20,Data!$BH69&lt;&gt;Data!$BI69),"MG","LG")</f>
        <v>MG</v>
      </c>
      <c r="BM69" s="30" t="str">
        <f>IF(Data!$BK69="DG",Data!$BH69,IF(Data!$BK69="MG",Data!$BI69,Data!$BJ69))</f>
        <v>DIC</v>
      </c>
      <c r="BN69" s="30" t="str">
        <f>IF(Data!$BL69="DG",Data!$BH69,IF(Data!$BL69="MG",Data!$BI69,Data!$BJ69))</f>
        <v>DI</v>
      </c>
      <c r="BO69" s="40"/>
      <c r="BP69" s="40"/>
      <c r="BQ69" s="40"/>
      <c r="BR69" s="41"/>
      <c r="BS69" s="41"/>
      <c r="BT69" s="41" t="str">
        <f>VLOOKUP(Data!$BR69,'Key 1'!$B$1:$D$15,2,FALSE)</f>
        <v>TI</v>
      </c>
      <c r="BU69" s="41" t="str">
        <f>VLOOKUP(Data!$BS69,'Key 1'!$B$1:$D$15,2,FALSE)</f>
        <v>TI</v>
      </c>
      <c r="BV69" s="41">
        <f>VLOOKUP(Data!$BR69,'Key 1'!$B$1:$D$15,3,FALSE)</f>
        <v>0</v>
      </c>
      <c r="BW69" s="41">
        <f>VLOOKUP(Data!$BS69,'Key 1'!$B$1:$D$15,3,FALSE)</f>
        <v>0</v>
      </c>
      <c r="BX69" s="41" t="str">
        <f>IF(Data!$BK69="DG",IF(INT(Data!$BB69)-Data!$BB69&lt;0,"Low","High"),IF(Data!$BK69="MG",IF(INT(Data!$BC69)-Data!$BC69&lt;0,"Low","High"),IF(Data!$BK69="LG",IF(INT(Data!$BD69)-Data!$BD69&lt;0,"Low","High"),"High")))</f>
        <v>Low</v>
      </c>
      <c r="BY69" s="41" t="str">
        <f>IF(Data!$BL69="DG",IF(INT(Data!$BB69)-Data!$BB69&lt;0,"Low","High"),IF(Data!$BL69="MG",IF(INT(Data!$BC69)-Data!$BC69&lt;0,"Low","High"),IF(Data!$BL69="LG",IF(INT(Data!$BD69)-Data!$BD69&lt;0,"Low","High"),"High")))</f>
        <v>Low</v>
      </c>
      <c r="BZ69" s="41" t="str">
        <f>IF(AND(Data!$BX69="High",Data!$BY69="High"),"High","Low")</f>
        <v>Low</v>
      </c>
      <c r="CA69" s="41" t="str">
        <f>IF(AND(Data!$BM69=Data!$BT69,Data!$BN69=Data!$BU69),"Matched",IF(Data!$BM69=Data!$BT69,"Sec Missed", IF(Data!$BN69=Data!$BU69," Pri Missed", "Both Missed")))</f>
        <v>Both Missed</v>
      </c>
      <c r="CB69" s="42">
        <v>100.0</v>
      </c>
      <c r="CC69" s="42">
        <v>100.0</v>
      </c>
      <c r="CD69" s="42">
        <v>100.0</v>
      </c>
      <c r="CE69" s="43" t="s">
        <v>15</v>
      </c>
      <c r="CF69" s="43" t="s">
        <v>15</v>
      </c>
      <c r="CG69" s="43" t="s">
        <v>17</v>
      </c>
      <c r="CH69" s="43" t="s">
        <v>15</v>
      </c>
      <c r="CI69" s="43" t="s">
        <v>97</v>
      </c>
      <c r="CJ69" s="42">
        <v>100.0</v>
      </c>
      <c r="CK69" s="43" t="s">
        <v>17</v>
      </c>
      <c r="CL69" s="43" t="s">
        <v>98</v>
      </c>
      <c r="CM69" s="42">
        <v>100.0</v>
      </c>
      <c r="CN69" s="43" t="s">
        <v>99</v>
      </c>
      <c r="CO69" s="1"/>
      <c r="CP69" s="1"/>
      <c r="CQ69" s="1"/>
      <c r="CR69" s="1"/>
      <c r="CS69" s="1"/>
      <c r="CT69" s="1"/>
      <c r="CU69" s="1"/>
    </row>
    <row r="70" ht="48.0" customHeight="1">
      <c r="A70" s="28">
        <v>2224.0</v>
      </c>
      <c r="B70" s="29">
        <v>28.0</v>
      </c>
      <c r="C70" s="30">
        <v>12.0</v>
      </c>
      <c r="D70" s="30">
        <v>9.0</v>
      </c>
      <c r="E70" s="30">
        <v>21.0</v>
      </c>
      <c r="F70" s="30">
        <v>19.0</v>
      </c>
      <c r="G70" s="30">
        <v>18.0</v>
      </c>
      <c r="H70" s="30">
        <v>2.75</v>
      </c>
      <c r="I70" s="30">
        <v>15.0</v>
      </c>
      <c r="J70" s="30">
        <v>27.0</v>
      </c>
      <c r="K70" s="30">
        <v>14.5</v>
      </c>
      <c r="L70" s="30">
        <v>3.0</v>
      </c>
      <c r="M70" s="30">
        <v>19.0</v>
      </c>
      <c r="N70" s="30">
        <v>24.0</v>
      </c>
      <c r="O70" s="31">
        <f>LARGE(Data!$K70:$N70,1)</f>
        <v>24</v>
      </c>
      <c r="P70" s="31">
        <f>LARGE(Data!$K70:$N70,2)</f>
        <v>19</v>
      </c>
      <c r="Q70" s="31">
        <f>LARGE(Data!$K70:$N70,3)</f>
        <v>14.5</v>
      </c>
      <c r="R70" s="31">
        <f>LARGE(Data!$K70:$N70,4)</f>
        <v>3</v>
      </c>
      <c r="S70" s="32">
        <f>LARGE(Data!$C70:$F70,1)</f>
        <v>21</v>
      </c>
      <c r="T70" s="32">
        <f>LARGE(Data!$C70:$F70,2)</f>
        <v>19</v>
      </c>
      <c r="U70" s="32">
        <f>LARGE(Data!$C70:$F70,3)</f>
        <v>12</v>
      </c>
      <c r="V70" s="32">
        <f>LARGE(Data!$C70:$F70,4)</f>
        <v>9</v>
      </c>
      <c r="W70" s="33">
        <f>LARGE(Data!$G70:$J70,1)</f>
        <v>27</v>
      </c>
      <c r="X70" s="33">
        <f>LARGE(Data!$G70:$J70,2)</f>
        <v>18</v>
      </c>
      <c r="Y70" s="33">
        <f>LARGE(Data!$G70:$J70,3)</f>
        <v>15</v>
      </c>
      <c r="Z70" s="33">
        <f>LARGE(Data!$G70:$J70,4)</f>
        <v>2.75</v>
      </c>
      <c r="AA70" s="30">
        <f>Data!$O70-Data!$P70</f>
        <v>5</v>
      </c>
      <c r="AB70" s="30">
        <f>Data!$P70-Data!$Q70</f>
        <v>4.5</v>
      </c>
      <c r="AC70" s="30">
        <f>Data!$Q70-Data!$R70</f>
        <v>11.5</v>
      </c>
      <c r="AD70" s="30">
        <f>(Data!$AA70+Data!$AB70)/SUM(Data!$AA70:$AC70)</f>
        <v>0.4523809524</v>
      </c>
      <c r="AE70" s="31">
        <f>Data!$AA70^2/SQRT(Data!$AA70^2+Data!$AB70^2+Data!$AC70^2)</f>
        <v>1.876466563</v>
      </c>
      <c r="AF70" s="31">
        <f>Data!$AB70^2/SQRT(Data!$AA70^2+Data!$AB70^2+Data!$AC70^2)</f>
        <v>1.519937916</v>
      </c>
      <c r="AG70" s="31">
        <f>Data!$AC70^2/SQRT(Data!$AA70^2+Data!$AB70^2+Data!$AC70^2)</f>
        <v>9.926508116</v>
      </c>
      <c r="AH70" s="30">
        <f>Data!$S70-Data!$T70</f>
        <v>2</v>
      </c>
      <c r="AI70" s="30">
        <f>Data!$T70-Data!$U70</f>
        <v>7</v>
      </c>
      <c r="AJ70" s="30">
        <f>Data!$U70-Data!$V70</f>
        <v>3</v>
      </c>
      <c r="AK70" s="30">
        <f>(Data!$AH70+Data!$AI70)/(Data!$AH70+Data!$AI70+Data!$AJ70)</f>
        <v>0.75</v>
      </c>
      <c r="AL70" s="32">
        <f>Data!$AH70^2/SQRT(Data!$AH70^2+Data!$AI70^2+Data!$AJ70^2)</f>
        <v>0.508000508</v>
      </c>
      <c r="AM70" s="32">
        <f>Data!$AI70^2/SQRT(Data!$AH70^2+Data!$AI70^2+Data!$AJ70^2)</f>
        <v>6.223006223</v>
      </c>
      <c r="AN70" s="32">
        <f>Data!$AJ70^2/SQRT(Data!$AH70^2+Data!$AI70^2+Data!$AJ70^2)</f>
        <v>1.143001143</v>
      </c>
      <c r="AO70" s="30">
        <f>Data!$W70-Data!$X70</f>
        <v>9</v>
      </c>
      <c r="AP70" s="30">
        <f>Data!$X70-Data!$Y70</f>
        <v>3</v>
      </c>
      <c r="AQ70" s="30">
        <f>Data!$Y70-Data!$Z70</f>
        <v>12.25</v>
      </c>
      <c r="AR70" s="30">
        <f>(Data!$AO70+Data!$AP70)/(Data!$AO70+Data!$AP70+Data!$AQ70)</f>
        <v>0.4948453608</v>
      </c>
      <c r="AS70" s="33">
        <f>Data!$AO70^2/SQRT(Data!$AO70^2+Data!$AP70^2+Data!$AQ70^2)</f>
        <v>5.227846852</v>
      </c>
      <c r="AT70" s="33">
        <f>Data!$AP70^2/SQRT(Data!$AO70^2+Data!$AP70^2+Data!$AQ70^2)</f>
        <v>0.5808718725</v>
      </c>
      <c r="AU70" s="33">
        <f>Data!$AQ70^2/SQRT(Data!$AO70^2+Data!$AP70^2+Data!$AQ70^2)</f>
        <v>9.685231707</v>
      </c>
      <c r="AV70" s="34">
        <f>_xlfn.VAR.P(Data!$K70:$N70)</f>
        <v>60.296875</v>
      </c>
      <c r="AW70" s="35">
        <f>_xlfn.VAR.P(Data!$C70:$F70)</f>
        <v>24.1875</v>
      </c>
      <c r="AX70" s="36">
        <f>_xlfn.VAR.P(Data!$G70:$J70)</f>
        <v>75.29296875</v>
      </c>
      <c r="AY70" s="37"/>
      <c r="AZ70" s="38"/>
      <c r="BA70" s="39"/>
      <c r="BB70" s="30" t="str">
        <f>IF(AND(Data!$AE70&gt;Data!$AF70,Data!$AE70&gt;Data!$AG70),"1",IF(AND(Data!$AF70&gt;Data!$AE70,Data!$AF70&gt;Data!$AG70),IF(Data!$AF70&lt;2.5*Data!$AE70,"1.2",IF(OR(Data!$AE70&gt;2.5,Data!$AE70+Data!$AF70+Data!$AG70&lt;9),"2.2","2")),IF(AND(Data!$AG70&gt;3.5*Data!$AE70,Data!$AG70&gt;3.5*Data!$AF70,Data!$AE70+Data!$AF70+Data!$AG70&gt;11,Data!$AE70+Data!$AF70&lt;2,Data!$Q70&gt;=18),"3",IF((Data!$AE70&gt;3*Data!$AF70),"1.3",IF(AND(Data!$AF70&gt;3*Data!$AE70,Data!$AF70&gt;2),"2.3","3.3")))))</f>
        <v>3.3</v>
      </c>
      <c r="BC70" s="30" t="str">
        <f>IF(AND(Data!$AL70&gt;Data!$AM70,Data!$AL70&gt;Data!$AN70),"1",IF(AND(Data!$AM70&gt;Data!$AL70,Data!$AM70&gt;Data!$AN70),IF(Data!$AM70&lt;2.5*Data!$AL70,"1.2",IF(OR(Data!$AL70&gt;2.5,Data!$AL70+Data!$AM70+Data!$AN70&lt;9),"2.2","2")),IF(AND(Data!$AN70&gt;3.5*Data!$AL70,Data!$AN70&gt;3.5*Data!$AM70,Data!$AL70+Data!$AM70+Data!$AN70&gt;11,Data!$AL70+Data!$AM70&lt;2,Data!$U70&gt;=18),"3",IF((Data!$AL70&gt;3*Data!$AM70),"1.3",IF(AND(Data!$AM70&gt;3*Data!$AL70,Data!$AM70&gt;2),"2.3","3.3")))))</f>
        <v>2.2</v>
      </c>
      <c r="BD70" s="30" t="str">
        <f>IF(AND(Data!$AS70&gt;Data!$AT70,Data!$AS70&gt;Data!$AU70),"1",IF(AND(Data!$AT70&gt;Data!$AS70,Data!$AT70&gt;Data!$AU70),IF(Data!$AT70&lt;2.5*Data!$AS70,"1.2",IF(OR(Data!$AS70&gt;2.5,Data!$AS70+Data!$AT70+Data!$AU70&lt;9),"2.2","2")),IF(AND(Data!$AU70&gt;3.5*Data!$AS70,Data!$AU70&gt;3.5*Data!$AT70,Data!$AS70+Data!$AT70+Data!$AU70&gt;11,Data!$AS70+Data!$AT70&lt;2,Data!$Y70&gt;=18),"3",IF((Data!$AS70&gt;3*Data!$AT70),"1.3",IF(AND(Data!$AT70&gt;3*Data!$AS70,Data!$AT70&gt;2),"2.3","3.3")))))</f>
        <v>1.3</v>
      </c>
      <c r="BE70" s="30" t="str">
        <f t="array" ref="BE70">XLOOKUP(Data!$O70,Data!$K70:$N70,$K$1:$N$1,"?",0,1)&amp;XLOOKUP(Data!$P70,Data!$K70:$N70,$K$1:$N$1,"?",0,1)&amp;XLOOKUP(Data!$Q70,Data!$K70:$N70,$K$1:$N$1,"?",0,1)</f>
        <v>CSD</v>
      </c>
      <c r="BF70" s="30" t="str">
        <f t="array" ref="BF70">XLOOKUP(Data!$S70,Data!$C70:$F70,$C$1:$F$1,"?",0,1)&amp;XLOOKUP(Data!$T70,Data!$C70:$F70,$C$1:$F$1,"?",0,1)&amp;XLOOKUP(Data!$U70,Data!$C70:$F70,$C$1:$F$1,"?",0,1)</f>
        <v>SCD</v>
      </c>
      <c r="BG70" s="30" t="str">
        <f t="array" ref="BG70">XLOOKUP(Data!$W70,Data!$G70:$J70,$G$1:$J$1,"?",0,1)&amp;XLOOKUP(Data!$X70,Data!$G70:$J70,$G$1:$J$1,"?",0,1)&amp;XLOOKUP(Data!$Y70,Data!$G70:$J70,$G$1:$J$1,"?",0,1)</f>
        <v>CDS</v>
      </c>
      <c r="BH70" s="30" t="str">
        <f>VLOOKUP(LEFT(Data!$BE70,Data!$BB70),'Key 2'!$A$1:$C$40,2,FALSE)</f>
        <v>DSC</v>
      </c>
      <c r="BI70" s="30" t="str">
        <f>VLOOKUP(LEFT(Data!$BF70,Data!$BC70),'Key 2'!$A$1:$C$40,2,FALSE)</f>
        <v>SC</v>
      </c>
      <c r="BJ70" s="30" t="str">
        <f>VLOOKUP(LEFT(Data!$BG70,Data!$BD70),'Key 2'!$A$1:$C$40,2,FALSE)</f>
        <v>C</v>
      </c>
      <c r="BK70" s="30" t="str">
        <f>IF(AND(Data!$AV70&gt;=15,Data!$O70&gt;=20),"DG",IF(AND(Data!$AW70&gt;=15,Data!$S70&gt;=20),"MG",IF(AND(Data!$AV70&gt;=15,Data!$W70&gt;=20),"LG","0")))</f>
        <v>DG</v>
      </c>
      <c r="BL70" s="30" t="str">
        <f>IF(AND(Data!$BK70="DG",Data!$AW70&gt;=15,Data!$S70&gt;=20,Data!$BH70&lt;&gt;Data!$BI70),"MG","LG")</f>
        <v>MG</v>
      </c>
      <c r="BM70" s="30" t="str">
        <f>IF(Data!$BK70="DG",Data!$BH70,IF(Data!$BK70="MG",Data!$BI70,Data!$BJ70))</f>
        <v>DSC</v>
      </c>
      <c r="BN70" s="30" t="str">
        <f>IF(Data!$BL70="DG",Data!$BH70,IF(Data!$BL70="MG",Data!$BI70,Data!$BJ70))</f>
        <v>SC</v>
      </c>
      <c r="BO70" s="40"/>
      <c r="BP70" s="40"/>
      <c r="BQ70" s="40"/>
      <c r="BR70" s="41"/>
      <c r="BS70" s="41"/>
      <c r="BT70" s="41" t="str">
        <f>VLOOKUP(Data!$BR70,'Key 1'!$B$1:$D$15,2,FALSE)</f>
        <v>TI</v>
      </c>
      <c r="BU70" s="41" t="str">
        <f>VLOOKUP(Data!$BS70,'Key 1'!$B$1:$D$15,2,FALSE)</f>
        <v>TI</v>
      </c>
      <c r="BV70" s="41">
        <f>VLOOKUP(Data!$BR70,'Key 1'!$B$1:$D$15,3,FALSE)</f>
        <v>0</v>
      </c>
      <c r="BW70" s="41">
        <f>VLOOKUP(Data!$BS70,'Key 1'!$B$1:$D$15,3,FALSE)</f>
        <v>0</v>
      </c>
      <c r="BX70" s="41" t="str">
        <f>IF(Data!$BK70="DG",IF(INT(Data!$BB70)-Data!$BB70&lt;0,"Low","High"),IF(Data!$BK70="MG",IF(INT(Data!$BC70)-Data!$BC70&lt;0,"Low","High"),IF(Data!$BK70="LG",IF(INT(Data!$BD70)-Data!$BD70&lt;0,"Low","High"),"High")))</f>
        <v>Low</v>
      </c>
      <c r="BY70" s="41" t="str">
        <f>IF(Data!$BL70="DG",IF(INT(Data!$BB70)-Data!$BB70&lt;0,"Low","High"),IF(Data!$BL70="MG",IF(INT(Data!$BC70)-Data!$BC70&lt;0,"Low","High"),IF(Data!$BL70="LG",IF(INT(Data!$BD70)-Data!$BD70&lt;0,"Low","High"),"High")))</f>
        <v>Low</v>
      </c>
      <c r="BZ70" s="41" t="str">
        <f>IF(AND(Data!$BX70="High",Data!$BY70="High"),"High","Low")</f>
        <v>Low</v>
      </c>
      <c r="CA70" s="41" t="str">
        <f>IF(AND(Data!$BM70=Data!$BT70,Data!$BN70=Data!$BU70),"Matched",IF(Data!$BM70=Data!$BT70,"Sec Missed", IF(Data!$BN70=Data!$BU70," Pri Missed", "Both Missed")))</f>
        <v>Both Missed</v>
      </c>
      <c r="CB70" s="42">
        <v>100.0</v>
      </c>
      <c r="CC70" s="42">
        <v>100.0</v>
      </c>
      <c r="CD70" s="42">
        <v>100.0</v>
      </c>
      <c r="CE70" s="43" t="s">
        <v>105</v>
      </c>
      <c r="CF70" s="43" t="s">
        <v>105</v>
      </c>
      <c r="CG70" s="43" t="s">
        <v>3</v>
      </c>
      <c r="CH70" s="43" t="s">
        <v>105</v>
      </c>
      <c r="CI70" s="43" t="s">
        <v>97</v>
      </c>
      <c r="CJ70" s="42">
        <v>100.0</v>
      </c>
      <c r="CK70" s="43" t="s">
        <v>3</v>
      </c>
      <c r="CL70" s="43" t="s">
        <v>98</v>
      </c>
      <c r="CM70" s="42">
        <v>100.0</v>
      </c>
      <c r="CN70" s="43" t="s">
        <v>99</v>
      </c>
      <c r="CO70" s="1"/>
      <c r="CP70" s="1"/>
      <c r="CQ70" s="1"/>
      <c r="CR70" s="1"/>
      <c r="CS70" s="1"/>
      <c r="CT70" s="1"/>
      <c r="CU70" s="1"/>
    </row>
    <row r="71" ht="48.0" customHeight="1">
      <c r="A71" s="28">
        <v>2225.0</v>
      </c>
      <c r="B71" s="29">
        <v>28.0</v>
      </c>
      <c r="C71" s="30">
        <v>14.0</v>
      </c>
      <c r="D71" s="30">
        <v>25.0</v>
      </c>
      <c r="E71" s="30">
        <v>10.0</v>
      </c>
      <c r="F71" s="30">
        <v>21.0</v>
      </c>
      <c r="G71" s="30">
        <v>22.0</v>
      </c>
      <c r="H71" s="30">
        <v>16.0</v>
      </c>
      <c r="I71" s="30">
        <v>2.0</v>
      </c>
      <c r="J71" s="30">
        <v>22.0</v>
      </c>
      <c r="K71" s="30">
        <v>18.0</v>
      </c>
      <c r="L71" s="30">
        <v>22.0</v>
      </c>
      <c r="M71" s="30">
        <v>4.0</v>
      </c>
      <c r="N71" s="30">
        <v>21.0</v>
      </c>
      <c r="O71" s="31">
        <f>LARGE(Data!$K71:$N71,1)</f>
        <v>22</v>
      </c>
      <c r="P71" s="31">
        <f>LARGE(Data!$K71:$N71,2)</f>
        <v>21</v>
      </c>
      <c r="Q71" s="31">
        <f>LARGE(Data!$K71:$N71,3)</f>
        <v>18</v>
      </c>
      <c r="R71" s="31">
        <f>LARGE(Data!$K71:$N71,4)</f>
        <v>4</v>
      </c>
      <c r="S71" s="32">
        <f>LARGE(Data!$C71:$F71,1)</f>
        <v>25</v>
      </c>
      <c r="T71" s="32">
        <f>LARGE(Data!$C71:$F71,2)</f>
        <v>21</v>
      </c>
      <c r="U71" s="32">
        <f>LARGE(Data!$C71:$F71,3)</f>
        <v>14</v>
      </c>
      <c r="V71" s="32">
        <f>LARGE(Data!$C71:$F71,4)</f>
        <v>10</v>
      </c>
      <c r="W71" s="33">
        <f>LARGE(Data!$G71:$J71,1)</f>
        <v>22</v>
      </c>
      <c r="X71" s="33">
        <f>LARGE(Data!$G71:$J71,2)</f>
        <v>22</v>
      </c>
      <c r="Y71" s="33">
        <f>LARGE(Data!$G71:$J71,3)</f>
        <v>16</v>
      </c>
      <c r="Z71" s="33">
        <f>LARGE(Data!$G71:$J71,4)</f>
        <v>2</v>
      </c>
      <c r="AA71" s="30">
        <f>Data!$O71-Data!$P71</f>
        <v>1</v>
      </c>
      <c r="AB71" s="30">
        <f>Data!$P71-Data!$Q71</f>
        <v>3</v>
      </c>
      <c r="AC71" s="30">
        <f>Data!$Q71-Data!$R71</f>
        <v>14</v>
      </c>
      <c r="AD71" s="30">
        <f>(Data!$AA71+Data!$AB71)/SUM(Data!$AA71:$AC71)</f>
        <v>0.2222222222</v>
      </c>
      <c r="AE71" s="31">
        <f>Data!$AA71^2/SQRT(Data!$AA71^2+Data!$AB71^2+Data!$AC71^2)</f>
        <v>0.06967330143</v>
      </c>
      <c r="AF71" s="31">
        <f>Data!$AB71^2/SQRT(Data!$AA71^2+Data!$AB71^2+Data!$AC71^2)</f>
        <v>0.6270597129</v>
      </c>
      <c r="AG71" s="31">
        <f>Data!$AC71^2/SQRT(Data!$AA71^2+Data!$AB71^2+Data!$AC71^2)</f>
        <v>13.65596708</v>
      </c>
      <c r="AH71" s="30">
        <f>Data!$S71-Data!$T71</f>
        <v>4</v>
      </c>
      <c r="AI71" s="30">
        <f>Data!$T71-Data!$U71</f>
        <v>7</v>
      </c>
      <c r="AJ71" s="30">
        <f>Data!$U71-Data!$V71</f>
        <v>4</v>
      </c>
      <c r="AK71" s="30">
        <f>(Data!$AH71+Data!$AI71)/(Data!$AH71+Data!$AI71+Data!$AJ71)</f>
        <v>0.7333333333</v>
      </c>
      <c r="AL71" s="32">
        <f>Data!$AH71^2/SQRT(Data!$AH71^2+Data!$AI71^2+Data!$AJ71^2)</f>
        <v>1.777777778</v>
      </c>
      <c r="AM71" s="32">
        <f>Data!$AI71^2/SQRT(Data!$AH71^2+Data!$AI71^2+Data!$AJ71^2)</f>
        <v>5.444444444</v>
      </c>
      <c r="AN71" s="32">
        <f>Data!$AJ71^2/SQRT(Data!$AH71^2+Data!$AI71^2+Data!$AJ71^2)</f>
        <v>1.777777778</v>
      </c>
      <c r="AO71" s="30">
        <f>Data!$W71-Data!$X71</f>
        <v>0</v>
      </c>
      <c r="AP71" s="30">
        <f>Data!$X71-Data!$Y71</f>
        <v>6</v>
      </c>
      <c r="AQ71" s="30">
        <f>Data!$Y71-Data!$Z71</f>
        <v>14</v>
      </c>
      <c r="AR71" s="30">
        <f>(Data!$AO71+Data!$AP71)/(Data!$AO71+Data!$AP71+Data!$AQ71)</f>
        <v>0.3</v>
      </c>
      <c r="AS71" s="33">
        <f>Data!$AO71^2/SQRT(Data!$AO71^2+Data!$AP71^2+Data!$AQ71^2)</f>
        <v>0</v>
      </c>
      <c r="AT71" s="33">
        <f>Data!$AP71^2/SQRT(Data!$AO71^2+Data!$AP71^2+Data!$AQ71^2)</f>
        <v>2.363515791</v>
      </c>
      <c r="AU71" s="33">
        <f>Data!$AQ71^2/SQRT(Data!$AO71^2+Data!$AP71^2+Data!$AQ71^2)</f>
        <v>12.86803042</v>
      </c>
      <c r="AV71" s="34">
        <f>_xlfn.VAR.P(Data!$K71:$N71)</f>
        <v>52.1875</v>
      </c>
      <c r="AW71" s="35">
        <f>_xlfn.VAR.P(Data!$C71:$F71)</f>
        <v>34.25</v>
      </c>
      <c r="AX71" s="36">
        <f>_xlfn.VAR.P(Data!$G71:$J71)</f>
        <v>66.75</v>
      </c>
      <c r="AY71" s="37"/>
      <c r="AZ71" s="38"/>
      <c r="BA71" s="39"/>
      <c r="BB71" s="30" t="str">
        <f>IF(AND(Data!$AE71&gt;Data!$AF71,Data!$AE71&gt;Data!$AG71),"1",IF(AND(Data!$AF71&gt;Data!$AE71,Data!$AF71&gt;Data!$AG71),IF(Data!$AF71&lt;2.5*Data!$AE71,"1.2",IF(OR(Data!$AE71&gt;2.5,Data!$AE71+Data!$AF71+Data!$AG71&lt;9),"2.2","2")),IF(AND(Data!$AG71&gt;3.5*Data!$AE71,Data!$AG71&gt;3.5*Data!$AF71,Data!$AE71+Data!$AF71+Data!$AG71&gt;11,Data!$AE71+Data!$AF71&lt;2,Data!$Q71&gt;=18),"3",IF((Data!$AE71&gt;3*Data!$AF71),"1.3",IF(AND(Data!$AF71&gt;3*Data!$AE71,Data!$AF71&gt;2),"2.3","3.3")))))</f>
        <v>3</v>
      </c>
      <c r="BC71" s="30" t="str">
        <f>IF(AND(Data!$AL71&gt;Data!$AM71,Data!$AL71&gt;Data!$AN71),"1",IF(AND(Data!$AM71&gt;Data!$AL71,Data!$AM71&gt;Data!$AN71),IF(Data!$AM71&lt;2.5*Data!$AL71,"1.2",IF(OR(Data!$AL71&gt;2.5,Data!$AL71+Data!$AM71+Data!$AN71&lt;9),"2.2","2")),IF(AND(Data!$AN71&gt;3.5*Data!$AL71,Data!$AN71&gt;3.5*Data!$AM71,Data!$AL71+Data!$AM71+Data!$AN71&gt;11,Data!$AL71+Data!$AM71&lt;2,Data!$U71&gt;=18),"3",IF((Data!$AL71&gt;3*Data!$AM71),"1.3",IF(AND(Data!$AM71&gt;3*Data!$AL71,Data!$AM71&gt;2),"2.3","3.3")))))</f>
        <v>2</v>
      </c>
      <c r="BD71" s="30" t="str">
        <f>IF(AND(Data!$AS71&gt;Data!$AT71,Data!$AS71&gt;Data!$AU71),"1",IF(AND(Data!$AT71&gt;Data!$AS71,Data!$AT71&gt;Data!$AU71),IF(Data!$AT71&lt;2.5*Data!$AS71,"1.2",IF(OR(Data!$AS71&gt;2.5,Data!$AS71+Data!$AT71+Data!$AU71&lt;9),"2.2","2")),IF(AND(Data!$AU71&gt;3.5*Data!$AS71,Data!$AU71&gt;3.5*Data!$AT71,Data!$AS71+Data!$AT71+Data!$AU71&gt;11,Data!$AS71+Data!$AT71&lt;2,Data!$Y71&gt;=18),"3",IF((Data!$AS71&gt;3*Data!$AT71),"1.3",IF(AND(Data!$AT71&gt;3*Data!$AS71,Data!$AT71&gt;2),"2.3","3.3")))))</f>
        <v>2.3</v>
      </c>
      <c r="BE71" s="30" t="str">
        <f t="array" ref="BE71">XLOOKUP(Data!$O71,Data!$K71:$N71,$K$1:$N$1,"?",0,1)&amp;XLOOKUP(Data!$P71,Data!$K71:$N71,$K$1:$N$1,"?",0,1)&amp;XLOOKUP(Data!$Q71,Data!$K71:$N71,$K$1:$N$1,"?",0,1)</f>
        <v>ICD</v>
      </c>
      <c r="BF71" s="30" t="str">
        <f t="array" ref="BF71">XLOOKUP(Data!$S71,Data!$C71:$F71,$C$1:$F$1,"?",0,1)&amp;XLOOKUP(Data!$T71,Data!$C71:$F71,$C$1:$F$1,"?",0,1)&amp;XLOOKUP(Data!$U71,Data!$C71:$F71,$C$1:$F$1,"?",0,1)</f>
        <v>ICD</v>
      </c>
      <c r="BG71" s="30" t="str">
        <f t="array" ref="BG71">XLOOKUP(Data!$W71,Data!$G71:$J71,$G$1:$J$1,"?",0,1)&amp;XLOOKUP(Data!$X71,Data!$G71:$J71,$G$1:$J$1,"?",0,1)&amp;XLOOKUP(Data!$Y71,Data!$G71:$J71,$G$1:$J$1,"?",0,1)</f>
        <v>DDI</v>
      </c>
      <c r="BH71" s="30" t="str">
        <f>VLOOKUP(LEFT(Data!$BE71,Data!$BB71),'Key 2'!$A$1:$C$40,2,FALSE)</f>
        <v>DIC</v>
      </c>
      <c r="BI71" s="30" t="str">
        <f>VLOOKUP(LEFT(Data!$BF71,Data!$BC71),'Key 2'!$A$1:$C$40,2,FALSE)</f>
        <v>IC</v>
      </c>
      <c r="BJ71" s="30" t="str">
        <f>VLOOKUP(LEFT(Data!$BG71,Data!$BD71),'Key 2'!$A$1:$C$40,2,FALSE)</f>
        <v>#N/A</v>
      </c>
      <c r="BK71" s="30" t="str">
        <f>IF(AND(Data!$AV71&gt;=15,Data!$O71&gt;=20),"DG",IF(AND(Data!$AW71&gt;=15,Data!$S71&gt;=20),"MG",IF(AND(Data!$AV71&gt;=15,Data!$W71&gt;=20),"LG","0")))</f>
        <v>DG</v>
      </c>
      <c r="BL71" s="30" t="str">
        <f>IF(AND(Data!$BK71="DG",Data!$AW71&gt;=15,Data!$S71&gt;=20,Data!$BH71&lt;&gt;Data!$BI71),"MG","LG")</f>
        <v>MG</v>
      </c>
      <c r="BM71" s="30" t="str">
        <f>IF(Data!$BK71="DG",Data!$BH71,IF(Data!$BK71="MG",Data!$BI71,Data!$BJ71))</f>
        <v>DIC</v>
      </c>
      <c r="BN71" s="30" t="str">
        <f>IF(Data!$BL71="DG",Data!$BH71,IF(Data!$BL71="MG",Data!$BI71,Data!$BJ71))</f>
        <v>IC</v>
      </c>
      <c r="BO71" s="40"/>
      <c r="BP71" s="40"/>
      <c r="BQ71" s="40"/>
      <c r="BR71" s="41"/>
      <c r="BS71" s="41"/>
      <c r="BT71" s="41" t="str">
        <f>VLOOKUP(Data!$BR71,'Key 1'!$B$1:$D$15,2,FALSE)</f>
        <v>TI</v>
      </c>
      <c r="BU71" s="41" t="str">
        <f>VLOOKUP(Data!$BS71,'Key 1'!$B$1:$D$15,2,FALSE)</f>
        <v>TI</v>
      </c>
      <c r="BV71" s="41">
        <f>VLOOKUP(Data!$BR71,'Key 1'!$B$1:$D$15,3,FALSE)</f>
        <v>0</v>
      </c>
      <c r="BW71" s="41">
        <f>VLOOKUP(Data!$BS71,'Key 1'!$B$1:$D$15,3,FALSE)</f>
        <v>0</v>
      </c>
      <c r="BX71" s="41" t="str">
        <f>IF(Data!$BK71="DG",IF(INT(Data!$BB71)-Data!$BB71&lt;0,"Low","High"),IF(Data!$BK71="MG",IF(INT(Data!$BC71)-Data!$BC71&lt;0,"Low","High"),IF(Data!$BK71="LG",IF(INT(Data!$BD71)-Data!$BD71&lt;0,"Low","High"),"High")))</f>
        <v>High</v>
      </c>
      <c r="BY71" s="41" t="str">
        <f>IF(Data!$BL71="DG",IF(INT(Data!$BB71)-Data!$BB71&lt;0,"Low","High"),IF(Data!$BL71="MG",IF(INT(Data!$BC71)-Data!$BC71&lt;0,"Low","High"),IF(Data!$BL71="LG",IF(INT(Data!$BD71)-Data!$BD71&lt;0,"Low","High"),"High")))</f>
        <v>High</v>
      </c>
      <c r="BZ71" s="41" t="str">
        <f>IF(AND(Data!$BX71="High",Data!$BY71="High"),"High","Low")</f>
        <v>High</v>
      </c>
      <c r="CA71" s="41" t="str">
        <f>IF(AND(Data!$BM71=Data!$BT71,Data!$BN71=Data!$BU71),"Matched",IF(Data!$BM71=Data!$BT71,"Sec Missed", IF(Data!$BN71=Data!$BU71," Pri Missed", "Both Missed")))</f>
        <v>Both Missed</v>
      </c>
      <c r="CB71" s="42">
        <v>100.0</v>
      </c>
      <c r="CC71" s="42">
        <v>100.0</v>
      </c>
      <c r="CD71" s="42">
        <v>80.6</v>
      </c>
      <c r="CE71" s="43" t="s">
        <v>101</v>
      </c>
      <c r="CF71" s="43" t="s">
        <v>96</v>
      </c>
      <c r="CG71" s="43" t="s">
        <v>17</v>
      </c>
      <c r="CH71" s="43" t="s">
        <v>101</v>
      </c>
      <c r="CI71" s="43" t="s">
        <v>97</v>
      </c>
      <c r="CJ71" s="42">
        <v>100.0</v>
      </c>
      <c r="CK71" s="43" t="s">
        <v>96</v>
      </c>
      <c r="CL71" s="43" t="s">
        <v>102</v>
      </c>
      <c r="CM71" s="42">
        <v>100.0</v>
      </c>
      <c r="CN71" s="43" t="s">
        <v>99</v>
      </c>
      <c r="CO71" s="1"/>
      <c r="CP71" s="1"/>
      <c r="CQ71" s="1"/>
      <c r="CR71" s="1"/>
      <c r="CS71" s="1"/>
      <c r="CT71" s="1"/>
      <c r="CU71" s="1"/>
    </row>
    <row r="72" ht="48.0" customHeight="1">
      <c r="A72" s="28">
        <v>2226.0</v>
      </c>
      <c r="B72" s="29">
        <v>28.0</v>
      </c>
      <c r="C72" s="30">
        <v>16.0</v>
      </c>
      <c r="D72" s="30">
        <v>22.0</v>
      </c>
      <c r="E72" s="30">
        <v>7.0</v>
      </c>
      <c r="F72" s="30">
        <v>21.0</v>
      </c>
      <c r="G72" s="30">
        <v>28.0</v>
      </c>
      <c r="H72" s="30">
        <v>10.0</v>
      </c>
      <c r="I72" s="30">
        <v>2.0</v>
      </c>
      <c r="J72" s="30">
        <v>11.0</v>
      </c>
      <c r="K72" s="30">
        <v>23.5</v>
      </c>
      <c r="L72" s="30">
        <v>16.0</v>
      </c>
      <c r="M72" s="30">
        <v>3.5</v>
      </c>
      <c r="N72" s="30">
        <v>16.0</v>
      </c>
      <c r="O72" s="31">
        <f>LARGE(Data!$K72:$N72,1)</f>
        <v>23.5</v>
      </c>
      <c r="P72" s="31">
        <f>LARGE(Data!$K72:$N72,2)</f>
        <v>16</v>
      </c>
      <c r="Q72" s="31">
        <f>LARGE(Data!$K72:$N72,3)</f>
        <v>16</v>
      </c>
      <c r="R72" s="31">
        <f>LARGE(Data!$K72:$N72,4)</f>
        <v>3.5</v>
      </c>
      <c r="S72" s="32">
        <f>LARGE(Data!$C72:$F72,1)</f>
        <v>22</v>
      </c>
      <c r="T72" s="32">
        <f>LARGE(Data!$C72:$F72,2)</f>
        <v>21</v>
      </c>
      <c r="U72" s="32">
        <f>LARGE(Data!$C72:$F72,3)</f>
        <v>16</v>
      </c>
      <c r="V72" s="32">
        <f>LARGE(Data!$C72:$F72,4)</f>
        <v>7</v>
      </c>
      <c r="W72" s="33">
        <f>LARGE(Data!$G72:$J72,1)</f>
        <v>28</v>
      </c>
      <c r="X72" s="33">
        <f>LARGE(Data!$G72:$J72,2)</f>
        <v>11</v>
      </c>
      <c r="Y72" s="33">
        <f>LARGE(Data!$G72:$J72,3)</f>
        <v>10</v>
      </c>
      <c r="Z72" s="33">
        <f>LARGE(Data!$G72:$J72,4)</f>
        <v>2</v>
      </c>
      <c r="AA72" s="30">
        <f>Data!$O72-Data!$P72</f>
        <v>7.5</v>
      </c>
      <c r="AB72" s="30">
        <f>Data!$P72-Data!$Q72</f>
        <v>0</v>
      </c>
      <c r="AC72" s="30">
        <f>Data!$Q72-Data!$R72</f>
        <v>12.5</v>
      </c>
      <c r="AD72" s="30">
        <f>(Data!$AA72+Data!$AB72)/SUM(Data!$AA72:$AC72)</f>
        <v>0.375</v>
      </c>
      <c r="AE72" s="31">
        <f>Data!$AA72^2/SQRT(Data!$AA72^2+Data!$AB72^2+Data!$AC72^2)</f>
        <v>3.858718166</v>
      </c>
      <c r="AF72" s="31">
        <f>Data!$AB72^2/SQRT(Data!$AA72^2+Data!$AB72^2+Data!$AC72^2)</f>
        <v>0</v>
      </c>
      <c r="AG72" s="31">
        <f>Data!$AC72^2/SQRT(Data!$AA72^2+Data!$AB72^2+Data!$AC72^2)</f>
        <v>10.71866157</v>
      </c>
      <c r="AH72" s="30">
        <f>Data!$S72-Data!$T72</f>
        <v>1</v>
      </c>
      <c r="AI72" s="30">
        <f>Data!$T72-Data!$U72</f>
        <v>5</v>
      </c>
      <c r="AJ72" s="30">
        <f>Data!$U72-Data!$V72</f>
        <v>9</v>
      </c>
      <c r="AK72" s="30">
        <f>(Data!$AH72+Data!$AI72)/(Data!$AH72+Data!$AI72+Data!$AJ72)</f>
        <v>0.4</v>
      </c>
      <c r="AL72" s="32">
        <f>Data!$AH72^2/SQRT(Data!$AH72^2+Data!$AI72^2+Data!$AJ72^2)</f>
        <v>0.0966736489</v>
      </c>
      <c r="AM72" s="32">
        <f>Data!$AI72^2/SQRT(Data!$AH72^2+Data!$AI72^2+Data!$AJ72^2)</f>
        <v>2.416841223</v>
      </c>
      <c r="AN72" s="32">
        <f>Data!$AJ72^2/SQRT(Data!$AH72^2+Data!$AI72^2+Data!$AJ72^2)</f>
        <v>7.830565561</v>
      </c>
      <c r="AO72" s="30">
        <f>Data!$W72-Data!$X72</f>
        <v>17</v>
      </c>
      <c r="AP72" s="30">
        <f>Data!$X72-Data!$Y72</f>
        <v>1</v>
      </c>
      <c r="AQ72" s="30">
        <f>Data!$Y72-Data!$Z72</f>
        <v>8</v>
      </c>
      <c r="AR72" s="30">
        <f>(Data!$AO72+Data!$AP72)/(Data!$AO72+Data!$AP72+Data!$AQ72)</f>
        <v>0.6923076923</v>
      </c>
      <c r="AS72" s="33">
        <f>Data!$AO72^2/SQRT(Data!$AO72^2+Data!$AP72^2+Data!$AQ72^2)</f>
        <v>15.3601767</v>
      </c>
      <c r="AT72" s="33">
        <f>Data!$AP72^2/SQRT(Data!$AO72^2+Data!$AP72^2+Data!$AQ72^2)</f>
        <v>0.05314940035</v>
      </c>
      <c r="AU72" s="33">
        <f>Data!$AQ72^2/SQRT(Data!$AO72^2+Data!$AP72^2+Data!$AQ72^2)</f>
        <v>3.401561622</v>
      </c>
      <c r="AV72" s="34">
        <f>_xlfn.VAR.P(Data!$K72:$N72)</f>
        <v>51.5625</v>
      </c>
      <c r="AW72" s="35">
        <f>_xlfn.VAR.P(Data!$C72:$F72)</f>
        <v>35.25</v>
      </c>
      <c r="AX72" s="36">
        <f>_xlfn.VAR.P(Data!$G72:$J72)</f>
        <v>89.6875</v>
      </c>
      <c r="AY72" s="37"/>
      <c r="AZ72" s="38"/>
      <c r="BA72" s="39"/>
      <c r="BB72" s="30" t="str">
        <f>IF(AND(Data!$AE72&gt;Data!$AF72,Data!$AE72&gt;Data!$AG72),"1",IF(AND(Data!$AF72&gt;Data!$AE72,Data!$AF72&gt;Data!$AG72),IF(Data!$AF72&lt;2.5*Data!$AE72,"1.2",IF(OR(Data!$AE72&gt;2.5,Data!$AE72+Data!$AF72+Data!$AG72&lt;9),"2.2","2")),IF(AND(Data!$AG72&gt;3.5*Data!$AE72,Data!$AG72&gt;3.5*Data!$AF72,Data!$AE72+Data!$AF72+Data!$AG72&gt;11,Data!$AE72+Data!$AF72&lt;2,Data!$Q72&gt;=18),"3",IF((Data!$AE72&gt;3*Data!$AF72),"1.3",IF(AND(Data!$AF72&gt;3*Data!$AE72,Data!$AF72&gt;2),"2.3","3.3")))))</f>
        <v>1.3</v>
      </c>
      <c r="BC72" s="30" t="str">
        <f>IF(AND(Data!$AL72&gt;Data!$AM72,Data!$AL72&gt;Data!$AN72),"1",IF(AND(Data!$AM72&gt;Data!$AL72,Data!$AM72&gt;Data!$AN72),IF(Data!$AM72&lt;2.5*Data!$AL72,"1.2",IF(OR(Data!$AL72&gt;2.5,Data!$AL72+Data!$AM72+Data!$AN72&lt;9),"2.2","2")),IF(AND(Data!$AN72&gt;3.5*Data!$AL72,Data!$AN72&gt;3.5*Data!$AM72,Data!$AL72+Data!$AM72+Data!$AN72&gt;11,Data!$AL72+Data!$AM72&lt;2,Data!$U72&gt;=18),"3",IF((Data!$AL72&gt;3*Data!$AM72),"1.3",IF(AND(Data!$AM72&gt;3*Data!$AL72,Data!$AM72&gt;2),"2.3","3.3")))))</f>
        <v>2.3</v>
      </c>
      <c r="BD72" s="30" t="str">
        <f>IF(AND(Data!$AS72&gt;Data!$AT72,Data!$AS72&gt;Data!$AU72),"1",IF(AND(Data!$AT72&gt;Data!$AS72,Data!$AT72&gt;Data!$AU72),IF(Data!$AT72&lt;2.5*Data!$AS72,"1.2",IF(OR(Data!$AS72&gt;2.5,Data!$AS72+Data!$AT72+Data!$AU72&lt;9),"2.2","2")),IF(AND(Data!$AU72&gt;3.5*Data!$AS72,Data!$AU72&gt;3.5*Data!$AT72,Data!$AS72+Data!$AT72+Data!$AU72&gt;11,Data!$AS72+Data!$AT72&lt;2,Data!$Y72&gt;=18),"3",IF((Data!$AS72&gt;3*Data!$AT72),"1.3",IF(AND(Data!$AT72&gt;3*Data!$AS72,Data!$AT72&gt;2),"2.3","3.3")))))</f>
        <v>1</v>
      </c>
      <c r="BE72" s="30" t="str">
        <f t="array" ref="BE72">XLOOKUP(Data!$O72,Data!$K72:$N72,$K$1:$N$1,"?",0,1)&amp;XLOOKUP(Data!$P72,Data!$K72:$N72,$K$1:$N$1,"?",0,1)&amp;XLOOKUP(Data!$Q72,Data!$K72:$N72,$K$1:$N$1,"?",0,1)</f>
        <v>DII</v>
      </c>
      <c r="BF72" s="30" t="str">
        <f t="array" ref="BF72">XLOOKUP(Data!$S72,Data!$C72:$F72,$C$1:$F$1,"?",0,1)&amp;XLOOKUP(Data!$T72,Data!$C72:$F72,$C$1:$F$1,"?",0,1)&amp;XLOOKUP(Data!$U72,Data!$C72:$F72,$C$1:$F$1,"?",0,1)</f>
        <v>ICD</v>
      </c>
      <c r="BG72" s="30" t="str">
        <f t="array" ref="BG72">XLOOKUP(Data!$W72,Data!$G72:$J72,$G$1:$J$1,"?",0,1)&amp;XLOOKUP(Data!$X72,Data!$G72:$J72,$G$1:$J$1,"?",0,1)&amp;XLOOKUP(Data!$Y72,Data!$G72:$J72,$G$1:$J$1,"?",0,1)</f>
        <v>DCI</v>
      </c>
      <c r="BH72" s="30" t="str">
        <f>VLOOKUP(LEFT(Data!$BE72,Data!$BB72),'Key 2'!$A$1:$C$40,2,FALSE)</f>
        <v>D</v>
      </c>
      <c r="BI72" s="30" t="str">
        <f>VLOOKUP(LEFT(Data!$BF72,Data!$BC72),'Key 2'!$A$1:$C$40,2,FALSE)</f>
        <v>IC</v>
      </c>
      <c r="BJ72" s="30" t="str">
        <f>VLOOKUP(LEFT(Data!$BG72,Data!$BD72),'Key 2'!$A$1:$C$40,2,FALSE)</f>
        <v>D</v>
      </c>
      <c r="BK72" s="30" t="str">
        <f>IF(AND(Data!$AV72&gt;=15,Data!$O72&gt;=20),"DG",IF(AND(Data!$AW72&gt;=15,Data!$S72&gt;=20),"MG",IF(AND(Data!$AV72&gt;=15,Data!$W72&gt;=20),"LG","0")))</f>
        <v>DG</v>
      </c>
      <c r="BL72" s="30" t="str">
        <f>IF(AND(Data!$BK72="DG",Data!$AW72&gt;=15,Data!$S72&gt;=20,Data!$BH72&lt;&gt;Data!$BI72),"MG","LG")</f>
        <v>MG</v>
      </c>
      <c r="BM72" s="30" t="str">
        <f>IF(Data!$BK72="DG",Data!$BH72,IF(Data!$BK72="MG",Data!$BI72,Data!$BJ72))</f>
        <v>D</v>
      </c>
      <c r="BN72" s="30" t="str">
        <f>IF(Data!$BL72="DG",Data!$BH72,IF(Data!$BL72="MG",Data!$BI72,Data!$BJ72))</f>
        <v>IC</v>
      </c>
      <c r="BO72" s="40"/>
      <c r="BP72" s="40"/>
      <c r="BQ72" s="40"/>
      <c r="BR72" s="41"/>
      <c r="BS72" s="41"/>
      <c r="BT72" s="41" t="str">
        <f>VLOOKUP(Data!$BR72,'Key 1'!$B$1:$D$15,2,FALSE)</f>
        <v>TI</v>
      </c>
      <c r="BU72" s="41" t="str">
        <f>VLOOKUP(Data!$BS72,'Key 1'!$B$1:$D$15,2,FALSE)</f>
        <v>TI</v>
      </c>
      <c r="BV72" s="41">
        <f>VLOOKUP(Data!$BR72,'Key 1'!$B$1:$D$15,3,FALSE)</f>
        <v>0</v>
      </c>
      <c r="BW72" s="41">
        <f>VLOOKUP(Data!$BS72,'Key 1'!$B$1:$D$15,3,FALSE)</f>
        <v>0</v>
      </c>
      <c r="BX72" s="41" t="str">
        <f>IF(Data!$BK72="DG",IF(INT(Data!$BB72)-Data!$BB72&lt;0,"Low","High"),IF(Data!$BK72="MG",IF(INT(Data!$BC72)-Data!$BC72&lt;0,"Low","High"),IF(Data!$BK72="LG",IF(INT(Data!$BD72)-Data!$BD72&lt;0,"Low","High"),"High")))</f>
        <v>Low</v>
      </c>
      <c r="BY72" s="41" t="str">
        <f>IF(Data!$BL72="DG",IF(INT(Data!$BB72)-Data!$BB72&lt;0,"Low","High"),IF(Data!$BL72="MG",IF(INT(Data!$BC72)-Data!$BC72&lt;0,"Low","High"),IF(Data!$BL72="LG",IF(INT(Data!$BD72)-Data!$BD72&lt;0,"Low","High"),"High")))</f>
        <v>Low</v>
      </c>
      <c r="BZ72" s="41" t="str">
        <f>IF(AND(Data!$BX72="High",Data!$BY72="High"),"High","Low")</f>
        <v>Low</v>
      </c>
      <c r="CA72" s="41" t="str">
        <f>IF(AND(Data!$BM72=Data!$BT72,Data!$BN72=Data!$BU72),"Matched",IF(Data!$BM72=Data!$BT72,"Sec Missed", IF(Data!$BN72=Data!$BU72," Pri Missed", "Both Missed")))</f>
        <v>Both Missed</v>
      </c>
      <c r="CB72" s="42">
        <v>100.0</v>
      </c>
      <c r="CC72" s="42">
        <v>100.0</v>
      </c>
      <c r="CD72" s="42">
        <v>100.0</v>
      </c>
      <c r="CE72" s="43" t="s">
        <v>0</v>
      </c>
      <c r="CF72" s="43" t="s">
        <v>96</v>
      </c>
      <c r="CG72" s="43" t="s">
        <v>0</v>
      </c>
      <c r="CH72" s="43" t="s">
        <v>0</v>
      </c>
      <c r="CI72" s="43" t="s">
        <v>97</v>
      </c>
      <c r="CJ72" s="42">
        <v>100.0</v>
      </c>
      <c r="CK72" s="43" t="s">
        <v>96</v>
      </c>
      <c r="CL72" s="43" t="s">
        <v>102</v>
      </c>
      <c r="CM72" s="42">
        <v>100.0</v>
      </c>
      <c r="CN72" s="43" t="s">
        <v>99</v>
      </c>
      <c r="CO72" s="1"/>
      <c r="CP72" s="1"/>
      <c r="CQ72" s="1"/>
      <c r="CR72" s="1"/>
      <c r="CS72" s="1"/>
      <c r="CT72" s="1"/>
      <c r="CU72" s="1"/>
    </row>
    <row r="73" ht="48.0" customHeight="1">
      <c r="A73" s="28">
        <v>2227.0</v>
      </c>
      <c r="B73" s="29">
        <v>28.0</v>
      </c>
      <c r="C73" s="30">
        <v>5.0</v>
      </c>
      <c r="D73" s="30">
        <v>20.0</v>
      </c>
      <c r="E73" s="30">
        <v>18.0</v>
      </c>
      <c r="F73" s="30">
        <v>21.0</v>
      </c>
      <c r="G73" s="30">
        <v>20.0</v>
      </c>
      <c r="H73" s="30">
        <v>7.0</v>
      </c>
      <c r="I73" s="30">
        <v>15.0</v>
      </c>
      <c r="J73" s="30">
        <v>18.5</v>
      </c>
      <c r="K73" s="30">
        <v>14.0</v>
      </c>
      <c r="L73" s="30">
        <v>12.0</v>
      </c>
      <c r="M73" s="30">
        <v>15.0</v>
      </c>
      <c r="N73" s="30">
        <v>20.0</v>
      </c>
      <c r="O73" s="31">
        <f>LARGE(Data!$K73:$N73,1)</f>
        <v>20</v>
      </c>
      <c r="P73" s="31">
        <f>LARGE(Data!$K73:$N73,2)</f>
        <v>15</v>
      </c>
      <c r="Q73" s="31">
        <f>LARGE(Data!$K73:$N73,3)</f>
        <v>14</v>
      </c>
      <c r="R73" s="31">
        <f>LARGE(Data!$K73:$N73,4)</f>
        <v>12</v>
      </c>
      <c r="S73" s="32">
        <f>LARGE(Data!$C73:$F73,1)</f>
        <v>21</v>
      </c>
      <c r="T73" s="32">
        <f>LARGE(Data!$C73:$F73,2)</f>
        <v>20</v>
      </c>
      <c r="U73" s="32">
        <f>LARGE(Data!$C73:$F73,3)</f>
        <v>18</v>
      </c>
      <c r="V73" s="32">
        <f>LARGE(Data!$C73:$F73,4)</f>
        <v>5</v>
      </c>
      <c r="W73" s="33">
        <f>LARGE(Data!$G73:$J73,1)</f>
        <v>20</v>
      </c>
      <c r="X73" s="33">
        <f>LARGE(Data!$G73:$J73,2)</f>
        <v>18.5</v>
      </c>
      <c r="Y73" s="33">
        <f>LARGE(Data!$G73:$J73,3)</f>
        <v>15</v>
      </c>
      <c r="Z73" s="33">
        <f>LARGE(Data!$G73:$J73,4)</f>
        <v>7</v>
      </c>
      <c r="AA73" s="30">
        <f>Data!$O73-Data!$P73</f>
        <v>5</v>
      </c>
      <c r="AB73" s="30">
        <f>Data!$P73-Data!$Q73</f>
        <v>1</v>
      </c>
      <c r="AC73" s="30">
        <f>Data!$Q73-Data!$R73</f>
        <v>2</v>
      </c>
      <c r="AD73" s="30">
        <f>(Data!$AA73+Data!$AB73)/SUM(Data!$AA73:$AC73)</f>
        <v>0.75</v>
      </c>
      <c r="AE73" s="31">
        <f>Data!$AA73^2/SQRT(Data!$AA73^2+Data!$AB73^2+Data!$AC73^2)</f>
        <v>4.564354646</v>
      </c>
      <c r="AF73" s="31">
        <f>Data!$AB73^2/SQRT(Data!$AA73^2+Data!$AB73^2+Data!$AC73^2)</f>
        <v>0.1825741858</v>
      </c>
      <c r="AG73" s="31">
        <f>Data!$AC73^2/SQRT(Data!$AA73^2+Data!$AB73^2+Data!$AC73^2)</f>
        <v>0.7302967433</v>
      </c>
      <c r="AH73" s="30">
        <f>Data!$S73-Data!$T73</f>
        <v>1</v>
      </c>
      <c r="AI73" s="30">
        <f>Data!$T73-Data!$U73</f>
        <v>2</v>
      </c>
      <c r="AJ73" s="30">
        <f>Data!$U73-Data!$V73</f>
        <v>13</v>
      </c>
      <c r="AK73" s="30">
        <f>(Data!$AH73+Data!$AI73)/(Data!$AH73+Data!$AI73+Data!$AJ73)</f>
        <v>0.1875</v>
      </c>
      <c r="AL73" s="32">
        <f>Data!$AH73^2/SQRT(Data!$AH73^2+Data!$AI73^2+Data!$AJ73^2)</f>
        <v>0.07580980436</v>
      </c>
      <c r="AM73" s="32">
        <f>Data!$AI73^2/SQRT(Data!$AH73^2+Data!$AI73^2+Data!$AJ73^2)</f>
        <v>0.3032392174</v>
      </c>
      <c r="AN73" s="32">
        <f>Data!$AJ73^2/SQRT(Data!$AH73^2+Data!$AI73^2+Data!$AJ73^2)</f>
        <v>12.81185694</v>
      </c>
      <c r="AO73" s="30">
        <f>Data!$W73-Data!$X73</f>
        <v>1.5</v>
      </c>
      <c r="AP73" s="30">
        <f>Data!$X73-Data!$Y73</f>
        <v>3.5</v>
      </c>
      <c r="AQ73" s="30">
        <f>Data!$Y73-Data!$Z73</f>
        <v>8</v>
      </c>
      <c r="AR73" s="30">
        <f>(Data!$AO73+Data!$AP73)/(Data!$AO73+Data!$AP73+Data!$AQ73)</f>
        <v>0.3846153846</v>
      </c>
      <c r="AS73" s="33">
        <f>Data!$AO73^2/SQRT(Data!$AO73^2+Data!$AP73^2+Data!$AQ73^2)</f>
        <v>0.2539496916</v>
      </c>
      <c r="AT73" s="33">
        <f>Data!$AP73^2/SQRT(Data!$AO73^2+Data!$AP73^2+Data!$AQ73^2)</f>
        <v>1.382614988</v>
      </c>
      <c r="AU73" s="33">
        <f>Data!$AQ73^2/SQRT(Data!$AO73^2+Data!$AP73^2+Data!$AQ73^2)</f>
        <v>7.223457894</v>
      </c>
      <c r="AV73" s="34">
        <f>_xlfn.VAR.P(Data!$K73:$N73)</f>
        <v>8.6875</v>
      </c>
      <c r="AW73" s="35">
        <f>_xlfn.VAR.P(Data!$C73:$F73)</f>
        <v>41.5</v>
      </c>
      <c r="AX73" s="36">
        <f>_xlfn.VAR.P(Data!$G73:$J73)</f>
        <v>25.296875</v>
      </c>
      <c r="AY73" s="37"/>
      <c r="AZ73" s="38"/>
      <c r="BA73" s="39"/>
      <c r="BB73" s="30" t="str">
        <f>IF(AND(Data!$AE73&gt;Data!$AF73,Data!$AE73&gt;Data!$AG73),"1",IF(AND(Data!$AF73&gt;Data!$AE73,Data!$AF73&gt;Data!$AG73),IF(Data!$AF73&lt;2.5*Data!$AE73,"1.2",IF(OR(Data!$AE73&gt;2.5,Data!$AE73+Data!$AF73+Data!$AG73&lt;9),"2.2","2")),IF(AND(Data!$AG73&gt;3.5*Data!$AE73,Data!$AG73&gt;3.5*Data!$AF73,Data!$AE73+Data!$AF73+Data!$AG73&gt;11,Data!$AE73+Data!$AF73&lt;2,Data!$Q73&gt;=18),"3",IF((Data!$AE73&gt;3*Data!$AF73),"1.3",IF(AND(Data!$AF73&gt;3*Data!$AE73,Data!$AF73&gt;2),"2.3","3.3")))))</f>
        <v>1</v>
      </c>
      <c r="BC73" s="30" t="str">
        <f>IF(AND(Data!$AL73&gt;Data!$AM73,Data!$AL73&gt;Data!$AN73),"1",IF(AND(Data!$AM73&gt;Data!$AL73,Data!$AM73&gt;Data!$AN73),IF(Data!$AM73&lt;2.5*Data!$AL73,"1.2",IF(OR(Data!$AL73&gt;2.5,Data!$AL73+Data!$AM73+Data!$AN73&lt;9),"2.2","2")),IF(AND(Data!$AN73&gt;3.5*Data!$AL73,Data!$AN73&gt;3.5*Data!$AM73,Data!$AL73+Data!$AM73+Data!$AN73&gt;11,Data!$AL73+Data!$AM73&lt;2,Data!$U73&gt;=18),"3",IF((Data!$AL73&gt;3*Data!$AM73),"1.3",IF(AND(Data!$AM73&gt;3*Data!$AL73,Data!$AM73&gt;2),"2.3","3.3")))))</f>
        <v>3</v>
      </c>
      <c r="BD73" s="30" t="str">
        <f>IF(AND(Data!$AS73&gt;Data!$AT73,Data!$AS73&gt;Data!$AU73),"1",IF(AND(Data!$AT73&gt;Data!$AS73,Data!$AT73&gt;Data!$AU73),IF(Data!$AT73&lt;2.5*Data!$AS73,"1.2",IF(OR(Data!$AS73&gt;2.5,Data!$AS73+Data!$AT73+Data!$AU73&lt;9),"2.2","2")),IF(AND(Data!$AU73&gt;3.5*Data!$AS73,Data!$AU73&gt;3.5*Data!$AT73,Data!$AS73+Data!$AT73+Data!$AU73&gt;11,Data!$AS73+Data!$AT73&lt;2,Data!$Y73&gt;=18),"3",IF((Data!$AS73&gt;3*Data!$AT73),"1.3",IF(AND(Data!$AT73&gt;3*Data!$AS73,Data!$AT73&gt;2),"2.3","3.3")))))</f>
        <v>3.3</v>
      </c>
      <c r="BE73" s="30" t="str">
        <f t="array" ref="BE73">XLOOKUP(Data!$O73,Data!$K73:$N73,$K$1:$N$1,"?",0,1)&amp;XLOOKUP(Data!$P73,Data!$K73:$N73,$K$1:$N$1,"?",0,1)&amp;XLOOKUP(Data!$Q73,Data!$K73:$N73,$K$1:$N$1,"?",0,1)</f>
        <v>CSD</v>
      </c>
      <c r="BF73" s="30" t="str">
        <f t="array" ref="BF73">XLOOKUP(Data!$S73,Data!$C73:$F73,$C$1:$F$1,"?",0,1)&amp;XLOOKUP(Data!$T73,Data!$C73:$F73,$C$1:$F$1,"?",0,1)&amp;XLOOKUP(Data!$U73,Data!$C73:$F73,$C$1:$F$1,"?",0,1)</f>
        <v>CIS</v>
      </c>
      <c r="BG73" s="30" t="str">
        <f t="array" ref="BG73">XLOOKUP(Data!$W73,Data!$G73:$J73,$G$1:$J$1,"?",0,1)&amp;XLOOKUP(Data!$X73,Data!$G73:$J73,$G$1:$J$1,"?",0,1)&amp;XLOOKUP(Data!$Y73,Data!$G73:$J73,$G$1:$J$1,"?",0,1)</f>
        <v>DCS</v>
      </c>
      <c r="BH73" s="30" t="str">
        <f>VLOOKUP(LEFT(Data!$BE73,Data!$BB73),'Key 2'!$A$1:$C$40,2,FALSE)</f>
        <v>C</v>
      </c>
      <c r="BI73" s="30" t="str">
        <f>VLOOKUP(LEFT(Data!$BF73,Data!$BC73),'Key 2'!$A$1:$C$40,2,FALSE)</f>
        <v>ISC</v>
      </c>
      <c r="BJ73" s="30" t="str">
        <f>VLOOKUP(LEFT(Data!$BG73,Data!$BD73),'Key 2'!$A$1:$C$40,2,FALSE)</f>
        <v>DSC</v>
      </c>
      <c r="BK73" s="30" t="str">
        <f>IF(AND(Data!$AV73&gt;=15,Data!$O73&gt;=20),"DG",IF(AND(Data!$AW73&gt;=15,Data!$S73&gt;=20),"MG",IF(AND(Data!$AV73&gt;=15,Data!$W73&gt;=20),"LG","0")))</f>
        <v>MG</v>
      </c>
      <c r="BL73" s="30" t="str">
        <f>IF(AND(Data!$BK73="DG",Data!$AW73&gt;=15,Data!$S73&gt;=20,Data!$BH73&lt;&gt;Data!$BI73),"MG","LG")</f>
        <v>LG</v>
      </c>
      <c r="BM73" s="30" t="str">
        <f>IF(Data!$BK73="DG",Data!$BH73,IF(Data!$BK73="MG",Data!$BI73,Data!$BJ73))</f>
        <v>ISC</v>
      </c>
      <c r="BN73" s="30" t="str">
        <f>IF(Data!$BL73="DG",Data!$BH73,IF(Data!$BL73="MG",Data!$BI73,Data!$BJ73))</f>
        <v>DSC</v>
      </c>
      <c r="BO73" s="40"/>
      <c r="BP73" s="40"/>
      <c r="BQ73" s="40"/>
      <c r="BR73" s="41"/>
      <c r="BS73" s="41"/>
      <c r="BT73" s="41" t="str">
        <f>VLOOKUP(Data!$BR73,'Key 1'!$B$1:$D$15,2,FALSE)</f>
        <v>TI</v>
      </c>
      <c r="BU73" s="41" t="str">
        <f>VLOOKUP(Data!$BS73,'Key 1'!$B$1:$D$15,2,FALSE)</f>
        <v>TI</v>
      </c>
      <c r="BV73" s="41">
        <f>VLOOKUP(Data!$BR73,'Key 1'!$B$1:$D$15,3,FALSE)</f>
        <v>0</v>
      </c>
      <c r="BW73" s="41">
        <f>VLOOKUP(Data!$BS73,'Key 1'!$B$1:$D$15,3,FALSE)</f>
        <v>0</v>
      </c>
      <c r="BX73" s="41" t="str">
        <f>IF(Data!$BK73="DG",IF(INT(Data!$BB73)-Data!$BB73&lt;0,"Low","High"),IF(Data!$BK73="MG",IF(INT(Data!$BC73)-Data!$BC73&lt;0,"Low","High"),IF(Data!$BK73="LG",IF(INT(Data!$BD73)-Data!$BD73&lt;0,"Low","High"),"High")))</f>
        <v>High</v>
      </c>
      <c r="BY73" s="41" t="str">
        <f>IF(Data!$BL73="DG",IF(INT(Data!$BB73)-Data!$BB73&lt;0,"Low","High"),IF(Data!$BL73="MG",IF(INT(Data!$BC73)-Data!$BC73&lt;0,"Low","High"),IF(Data!$BL73="LG",IF(INT(Data!$BD73)-Data!$BD73&lt;0,"Low","High"),"High")))</f>
        <v>Low</v>
      </c>
      <c r="BZ73" s="41" t="str">
        <f>IF(AND(Data!$BX73="High",Data!$BY73="High"),"High","Low")</f>
        <v>Low</v>
      </c>
      <c r="CA73" s="41" t="str">
        <f>IF(AND(Data!$BM73=Data!$BT73,Data!$BN73=Data!$BU73),"Matched",IF(Data!$BM73=Data!$BT73,"Sec Missed", IF(Data!$BN73=Data!$BU73," Pri Missed", "Both Missed")))</f>
        <v>Both Missed</v>
      </c>
      <c r="CB73" s="43" t="s">
        <v>100</v>
      </c>
      <c r="CC73" s="42">
        <v>100.0</v>
      </c>
      <c r="CD73" s="42">
        <v>90.8</v>
      </c>
      <c r="CE73" s="44"/>
      <c r="CF73" s="43" t="s">
        <v>108</v>
      </c>
      <c r="CG73" s="43" t="s">
        <v>17</v>
      </c>
      <c r="CH73" s="43" t="s">
        <v>108</v>
      </c>
      <c r="CI73" s="43" t="s">
        <v>102</v>
      </c>
      <c r="CJ73" s="42">
        <v>100.0</v>
      </c>
      <c r="CK73" s="43" t="s">
        <v>17</v>
      </c>
      <c r="CL73" s="43" t="s">
        <v>98</v>
      </c>
      <c r="CM73" s="42">
        <v>90.83</v>
      </c>
      <c r="CN73" s="43" t="s">
        <v>99</v>
      </c>
      <c r="CO73" s="1"/>
      <c r="CP73" s="1"/>
      <c r="CQ73" s="1"/>
      <c r="CR73" s="1"/>
      <c r="CS73" s="1"/>
      <c r="CT73" s="1"/>
      <c r="CU73" s="1"/>
    </row>
    <row r="74" ht="48.0" customHeight="1">
      <c r="A74" s="28">
        <v>2228.0</v>
      </c>
      <c r="B74" s="29">
        <v>28.0</v>
      </c>
      <c r="C74" s="30">
        <v>20.0</v>
      </c>
      <c r="D74" s="30">
        <v>12.0</v>
      </c>
      <c r="E74" s="30">
        <v>13.0</v>
      </c>
      <c r="F74" s="30">
        <v>19.0</v>
      </c>
      <c r="G74" s="30">
        <v>20.0</v>
      </c>
      <c r="H74" s="30">
        <v>7.0</v>
      </c>
      <c r="I74" s="30">
        <v>26.0</v>
      </c>
      <c r="J74" s="30">
        <v>11.0</v>
      </c>
      <c r="K74" s="30">
        <v>19.0</v>
      </c>
      <c r="L74" s="30">
        <v>8.0</v>
      </c>
      <c r="M74" s="30">
        <v>17.0</v>
      </c>
      <c r="N74" s="30">
        <v>14.0</v>
      </c>
      <c r="O74" s="31">
        <f>LARGE(Data!$K74:$N74,1)</f>
        <v>19</v>
      </c>
      <c r="P74" s="31">
        <f>LARGE(Data!$K74:$N74,2)</f>
        <v>17</v>
      </c>
      <c r="Q74" s="31">
        <f>LARGE(Data!$K74:$N74,3)</f>
        <v>14</v>
      </c>
      <c r="R74" s="31">
        <f>LARGE(Data!$K74:$N74,4)</f>
        <v>8</v>
      </c>
      <c r="S74" s="32">
        <f>LARGE(Data!$C74:$F74,1)</f>
        <v>20</v>
      </c>
      <c r="T74" s="32">
        <f>LARGE(Data!$C74:$F74,2)</f>
        <v>19</v>
      </c>
      <c r="U74" s="32">
        <f>LARGE(Data!$C74:$F74,3)</f>
        <v>13</v>
      </c>
      <c r="V74" s="32">
        <f>LARGE(Data!$C74:$F74,4)</f>
        <v>12</v>
      </c>
      <c r="W74" s="33">
        <f>LARGE(Data!$G74:$J74,1)</f>
        <v>26</v>
      </c>
      <c r="X74" s="33">
        <f>LARGE(Data!$G74:$J74,2)</f>
        <v>20</v>
      </c>
      <c r="Y74" s="33">
        <f>LARGE(Data!$G74:$J74,3)</f>
        <v>11</v>
      </c>
      <c r="Z74" s="33">
        <f>LARGE(Data!$G74:$J74,4)</f>
        <v>7</v>
      </c>
      <c r="AA74" s="30">
        <f>Data!$O74-Data!$P74</f>
        <v>2</v>
      </c>
      <c r="AB74" s="30">
        <f>Data!$P74-Data!$Q74</f>
        <v>3</v>
      </c>
      <c r="AC74" s="30">
        <f>Data!$Q74-Data!$R74</f>
        <v>6</v>
      </c>
      <c r="AD74" s="30">
        <f>(Data!$AA74+Data!$AB74)/SUM(Data!$AA74:$AC74)</f>
        <v>0.4545454545</v>
      </c>
      <c r="AE74" s="31">
        <f>Data!$AA74^2/SQRT(Data!$AA74^2+Data!$AB74^2+Data!$AC74^2)</f>
        <v>0.5714285714</v>
      </c>
      <c r="AF74" s="31">
        <f>Data!$AB74^2/SQRT(Data!$AA74^2+Data!$AB74^2+Data!$AC74^2)</f>
        <v>1.285714286</v>
      </c>
      <c r="AG74" s="31">
        <f>Data!$AC74^2/SQRT(Data!$AA74^2+Data!$AB74^2+Data!$AC74^2)</f>
        <v>5.142857143</v>
      </c>
      <c r="AH74" s="30">
        <f>Data!$S74-Data!$T74</f>
        <v>1</v>
      </c>
      <c r="AI74" s="30">
        <f>Data!$T74-Data!$U74</f>
        <v>6</v>
      </c>
      <c r="AJ74" s="30">
        <f>Data!$U74-Data!$V74</f>
        <v>1</v>
      </c>
      <c r="AK74" s="30">
        <f>(Data!$AH74+Data!$AI74)/(Data!$AH74+Data!$AI74+Data!$AJ74)</f>
        <v>0.875</v>
      </c>
      <c r="AL74" s="32">
        <f>Data!$AH74^2/SQRT(Data!$AH74^2+Data!$AI74^2+Data!$AJ74^2)</f>
        <v>0.1622214211</v>
      </c>
      <c r="AM74" s="32">
        <f>Data!$AI74^2/SQRT(Data!$AH74^2+Data!$AI74^2+Data!$AJ74^2)</f>
        <v>5.839971161</v>
      </c>
      <c r="AN74" s="32">
        <f>Data!$AJ74^2/SQRT(Data!$AH74^2+Data!$AI74^2+Data!$AJ74^2)</f>
        <v>0.1622214211</v>
      </c>
      <c r="AO74" s="30">
        <f>Data!$W74-Data!$X74</f>
        <v>6</v>
      </c>
      <c r="AP74" s="30">
        <f>Data!$X74-Data!$Y74</f>
        <v>9</v>
      </c>
      <c r="AQ74" s="30">
        <f>Data!$Y74-Data!$Z74</f>
        <v>4</v>
      </c>
      <c r="AR74" s="30">
        <f>(Data!$AO74+Data!$AP74)/(Data!$AO74+Data!$AP74+Data!$AQ74)</f>
        <v>0.7894736842</v>
      </c>
      <c r="AS74" s="33">
        <f>Data!$AO74^2/SQRT(Data!$AO74^2+Data!$AP74^2+Data!$AQ74^2)</f>
        <v>3.12159589</v>
      </c>
      <c r="AT74" s="33">
        <f>Data!$AP74^2/SQRT(Data!$AO74^2+Data!$AP74^2+Data!$AQ74^2)</f>
        <v>7.023590753</v>
      </c>
      <c r="AU74" s="33">
        <f>Data!$AQ74^2/SQRT(Data!$AO74^2+Data!$AP74^2+Data!$AQ74^2)</f>
        <v>1.387375951</v>
      </c>
      <c r="AV74" s="34">
        <f>_xlfn.VAR.P(Data!$K74:$N74)</f>
        <v>17.25</v>
      </c>
      <c r="AW74" s="35">
        <f>_xlfn.VAR.P(Data!$C74:$F74)</f>
        <v>12.5</v>
      </c>
      <c r="AX74" s="36">
        <f>_xlfn.VAR.P(Data!$G74:$J74)</f>
        <v>55.5</v>
      </c>
      <c r="AY74" s="37"/>
      <c r="AZ74" s="38"/>
      <c r="BA74" s="39"/>
      <c r="BB74" s="30" t="str">
        <f>IF(AND(Data!$AE74&gt;Data!$AF74,Data!$AE74&gt;Data!$AG74),"1",IF(AND(Data!$AF74&gt;Data!$AE74,Data!$AF74&gt;Data!$AG74),IF(Data!$AF74&lt;2.5*Data!$AE74,"1.2",IF(OR(Data!$AE74&gt;2.5,Data!$AE74+Data!$AF74+Data!$AG74&lt;9),"2.2","2")),IF(AND(Data!$AG74&gt;3.5*Data!$AE74,Data!$AG74&gt;3.5*Data!$AF74,Data!$AE74+Data!$AF74+Data!$AG74&gt;11,Data!$AE74+Data!$AF74&lt;2,Data!$Q74&gt;=18),"3",IF((Data!$AE74&gt;3*Data!$AF74),"1.3",IF(AND(Data!$AF74&gt;3*Data!$AE74,Data!$AF74&gt;2),"2.3","3.3")))))</f>
        <v>3.3</v>
      </c>
      <c r="BC74" s="30" t="str">
        <f>IF(AND(Data!$AL74&gt;Data!$AM74,Data!$AL74&gt;Data!$AN74),"1",IF(AND(Data!$AM74&gt;Data!$AL74,Data!$AM74&gt;Data!$AN74),IF(Data!$AM74&lt;2.5*Data!$AL74,"1.2",IF(OR(Data!$AL74&gt;2.5,Data!$AL74+Data!$AM74+Data!$AN74&lt;9),"2.2","2")),IF(AND(Data!$AN74&gt;3.5*Data!$AL74,Data!$AN74&gt;3.5*Data!$AM74,Data!$AL74+Data!$AM74+Data!$AN74&gt;11,Data!$AL74+Data!$AM74&lt;2,Data!$U74&gt;=18),"3",IF((Data!$AL74&gt;3*Data!$AM74),"1.3",IF(AND(Data!$AM74&gt;3*Data!$AL74,Data!$AM74&gt;2),"2.3","3.3")))))</f>
        <v>2.2</v>
      </c>
      <c r="BD74" s="30" t="str">
        <f>IF(AND(Data!$AS74&gt;Data!$AT74,Data!$AS74&gt;Data!$AU74),"1",IF(AND(Data!$AT74&gt;Data!$AS74,Data!$AT74&gt;Data!$AU74),IF(Data!$AT74&lt;2.5*Data!$AS74,"1.2",IF(OR(Data!$AS74&gt;2.5,Data!$AS74+Data!$AT74+Data!$AU74&lt;9),"2.2","2")),IF(AND(Data!$AU74&gt;3.5*Data!$AS74,Data!$AU74&gt;3.5*Data!$AT74,Data!$AS74+Data!$AT74+Data!$AU74&gt;11,Data!$AS74+Data!$AT74&lt;2,Data!$Y74&gt;=18),"3",IF((Data!$AS74&gt;3*Data!$AT74),"1.3",IF(AND(Data!$AT74&gt;3*Data!$AS74,Data!$AT74&gt;2),"2.3","3.3")))))</f>
        <v>1.2</v>
      </c>
      <c r="BE74" s="30" t="str">
        <f t="array" ref="BE74">XLOOKUP(Data!$O74,Data!$K74:$N74,$K$1:$N$1,"?",0,1)&amp;XLOOKUP(Data!$P74,Data!$K74:$N74,$K$1:$N$1,"?",0,1)&amp;XLOOKUP(Data!$Q74,Data!$K74:$N74,$K$1:$N$1,"?",0,1)</f>
        <v>DSC</v>
      </c>
      <c r="BF74" s="30" t="str">
        <f t="array" ref="BF74">XLOOKUP(Data!$S74,Data!$C74:$F74,$C$1:$F$1,"?",0,1)&amp;XLOOKUP(Data!$T74,Data!$C74:$F74,$C$1:$F$1,"?",0,1)&amp;XLOOKUP(Data!$U74,Data!$C74:$F74,$C$1:$F$1,"?",0,1)</f>
        <v>DCS</v>
      </c>
      <c r="BG74" s="30" t="str">
        <f t="array" ref="BG74">XLOOKUP(Data!$W74,Data!$G74:$J74,$G$1:$J$1,"?",0,1)&amp;XLOOKUP(Data!$X74,Data!$G74:$J74,$G$1:$J$1,"?",0,1)&amp;XLOOKUP(Data!$Y74,Data!$G74:$J74,$G$1:$J$1,"?",0,1)</f>
        <v>SDC</v>
      </c>
      <c r="BH74" s="30" t="str">
        <f>VLOOKUP(LEFT(Data!$BE74,Data!$BB74),'Key 2'!$A$1:$C$40,2,FALSE)</f>
        <v>DSC</v>
      </c>
      <c r="BI74" s="30" t="str">
        <f>VLOOKUP(LEFT(Data!$BF74,Data!$BC74),'Key 2'!$A$1:$C$40,2,FALSE)</f>
        <v>DC</v>
      </c>
      <c r="BJ74" s="30" t="str">
        <f>VLOOKUP(LEFT(Data!$BG74,Data!$BD74),'Key 2'!$A$1:$C$40,2,FALSE)</f>
        <v>S</v>
      </c>
      <c r="BK74" s="30" t="str">
        <f>IF(AND(Data!$AV74&gt;=15,Data!$O74&gt;=20),"DG",IF(AND(Data!$AW74&gt;=15,Data!$S74&gt;=20),"MG",IF(AND(Data!$AV74&gt;=15,Data!$W74&gt;=20),"LG","0")))</f>
        <v>LG</v>
      </c>
      <c r="BL74" s="30" t="str">
        <f>IF(AND(Data!$BK74="DG",Data!$AW74&gt;=15,Data!$S74&gt;=20,Data!$BH74&lt;&gt;Data!$BI74),"MG","LG")</f>
        <v>LG</v>
      </c>
      <c r="BM74" s="30" t="str">
        <f>IF(Data!$BK74="DG",Data!$BH74,IF(Data!$BK74="MG",Data!$BI74,Data!$BJ74))</f>
        <v>S</v>
      </c>
      <c r="BN74" s="30" t="str">
        <f>IF(Data!$BL74="DG",Data!$BH74,IF(Data!$BL74="MG",Data!$BI74,Data!$BJ74))</f>
        <v>S</v>
      </c>
      <c r="BO74" s="40"/>
      <c r="BP74" s="40"/>
      <c r="BQ74" s="40"/>
      <c r="BR74" s="41"/>
      <c r="BS74" s="41"/>
      <c r="BT74" s="41" t="str">
        <f>VLOOKUP(Data!$BR74,'Key 1'!$B$1:$D$15,2,FALSE)</f>
        <v>TI</v>
      </c>
      <c r="BU74" s="41" t="str">
        <f>VLOOKUP(Data!$BS74,'Key 1'!$B$1:$D$15,2,FALSE)</f>
        <v>TI</v>
      </c>
      <c r="BV74" s="41">
        <f>VLOOKUP(Data!$BR74,'Key 1'!$B$1:$D$15,3,FALSE)</f>
        <v>0</v>
      </c>
      <c r="BW74" s="41">
        <f>VLOOKUP(Data!$BS74,'Key 1'!$B$1:$D$15,3,FALSE)</f>
        <v>0</v>
      </c>
      <c r="BX74" s="41" t="str">
        <f>IF(Data!$BK74="DG",IF(INT(Data!$BB74)-Data!$BB74&lt;0,"Low","High"),IF(Data!$BK74="MG",IF(INT(Data!$BC74)-Data!$BC74&lt;0,"Low","High"),IF(Data!$BK74="LG",IF(INT(Data!$BD74)-Data!$BD74&lt;0,"Low","High"),"High")))</f>
        <v>Low</v>
      </c>
      <c r="BY74" s="41" t="str">
        <f>IF(Data!$BL74="DG",IF(INT(Data!$BB74)-Data!$BB74&lt;0,"Low","High"),IF(Data!$BL74="MG",IF(INT(Data!$BC74)-Data!$BC74&lt;0,"Low","High"),IF(Data!$BL74="LG",IF(INT(Data!$BD74)-Data!$BD74&lt;0,"Low","High"),"High")))</f>
        <v>Low</v>
      </c>
      <c r="BZ74" s="41" t="str">
        <f>IF(AND(Data!$BX74="High",Data!$BY74="High"),"High","Low")</f>
        <v>Low</v>
      </c>
      <c r="CA74" s="41" t="str">
        <f>IF(AND(Data!$BM74=Data!$BT74,Data!$BN74=Data!$BU74),"Matched",IF(Data!$BM74=Data!$BT74,"Sec Missed", IF(Data!$BN74=Data!$BU74," Pri Missed", "Both Missed")))</f>
        <v>Both Missed</v>
      </c>
      <c r="CB74" s="42">
        <v>100.0</v>
      </c>
      <c r="CC74" s="43" t="s">
        <v>100</v>
      </c>
      <c r="CD74" s="42">
        <v>100.0</v>
      </c>
      <c r="CE74" s="43" t="s">
        <v>106</v>
      </c>
      <c r="CF74" s="44"/>
      <c r="CG74" s="43" t="s">
        <v>16</v>
      </c>
      <c r="CH74" s="43" t="s">
        <v>106</v>
      </c>
      <c r="CI74" s="43" t="s">
        <v>97</v>
      </c>
      <c r="CJ74" s="42">
        <v>100.0</v>
      </c>
      <c r="CK74" s="43" t="s">
        <v>16</v>
      </c>
      <c r="CL74" s="43" t="s">
        <v>98</v>
      </c>
      <c r="CM74" s="42">
        <v>100.0</v>
      </c>
      <c r="CN74" s="43" t="s">
        <v>99</v>
      </c>
      <c r="CO74" s="1"/>
      <c r="CP74" s="1"/>
      <c r="CQ74" s="1"/>
      <c r="CR74" s="1"/>
      <c r="CS74" s="1"/>
      <c r="CT74" s="1"/>
      <c r="CU74" s="1"/>
    </row>
    <row r="75" ht="48.0" customHeight="1">
      <c r="A75" s="28">
        <v>2229.0</v>
      </c>
      <c r="B75" s="29">
        <v>28.0</v>
      </c>
      <c r="C75" s="30">
        <v>3.0</v>
      </c>
      <c r="D75" s="30">
        <v>23.5</v>
      </c>
      <c r="E75" s="30">
        <v>18.0</v>
      </c>
      <c r="F75" s="30">
        <v>19.0</v>
      </c>
      <c r="G75" s="30">
        <v>28.0</v>
      </c>
      <c r="H75" s="30">
        <v>4.0</v>
      </c>
      <c r="I75" s="30">
        <v>4.0</v>
      </c>
      <c r="J75" s="30">
        <v>16.0</v>
      </c>
      <c r="K75" s="30">
        <v>20.0</v>
      </c>
      <c r="L75" s="30">
        <v>14.0</v>
      </c>
      <c r="M75" s="30">
        <v>9.5</v>
      </c>
      <c r="N75" s="30">
        <v>18.0</v>
      </c>
      <c r="O75" s="31">
        <f>LARGE(Data!$K75:$N75,1)</f>
        <v>20</v>
      </c>
      <c r="P75" s="31">
        <f>LARGE(Data!$K75:$N75,2)</f>
        <v>18</v>
      </c>
      <c r="Q75" s="31">
        <f>LARGE(Data!$K75:$N75,3)</f>
        <v>14</v>
      </c>
      <c r="R75" s="31">
        <f>LARGE(Data!$K75:$N75,4)</f>
        <v>9.5</v>
      </c>
      <c r="S75" s="32">
        <f>LARGE(Data!$C75:$F75,1)</f>
        <v>23.5</v>
      </c>
      <c r="T75" s="32">
        <f>LARGE(Data!$C75:$F75,2)</f>
        <v>19</v>
      </c>
      <c r="U75" s="32">
        <f>LARGE(Data!$C75:$F75,3)</f>
        <v>18</v>
      </c>
      <c r="V75" s="32">
        <f>LARGE(Data!$C75:$F75,4)</f>
        <v>3</v>
      </c>
      <c r="W75" s="33">
        <f>LARGE(Data!$G75:$J75,1)</f>
        <v>28</v>
      </c>
      <c r="X75" s="33">
        <f>LARGE(Data!$G75:$J75,2)</f>
        <v>16</v>
      </c>
      <c r="Y75" s="33">
        <f>LARGE(Data!$G75:$J75,3)</f>
        <v>4</v>
      </c>
      <c r="Z75" s="33">
        <f>LARGE(Data!$G75:$J75,4)</f>
        <v>4</v>
      </c>
      <c r="AA75" s="30">
        <f>Data!$O75-Data!$P75</f>
        <v>2</v>
      </c>
      <c r="AB75" s="30">
        <f>Data!$P75-Data!$Q75</f>
        <v>4</v>
      </c>
      <c r="AC75" s="30">
        <f>Data!$Q75-Data!$R75</f>
        <v>4.5</v>
      </c>
      <c r="AD75" s="30">
        <f>(Data!$AA75+Data!$AB75)/SUM(Data!$AA75:$AC75)</f>
        <v>0.5714285714</v>
      </c>
      <c r="AE75" s="31">
        <f>Data!$AA75^2/SQRT(Data!$AA75^2+Data!$AB75^2+Data!$AC75^2)</f>
        <v>0.630488325</v>
      </c>
      <c r="AF75" s="31">
        <f>Data!$AB75^2/SQRT(Data!$AA75^2+Data!$AB75^2+Data!$AC75^2)</f>
        <v>2.5219533</v>
      </c>
      <c r="AG75" s="31">
        <f>Data!$AC75^2/SQRT(Data!$AA75^2+Data!$AB75^2+Data!$AC75^2)</f>
        <v>3.191847145</v>
      </c>
      <c r="AH75" s="30">
        <f>Data!$S75-Data!$T75</f>
        <v>4.5</v>
      </c>
      <c r="AI75" s="30">
        <f>Data!$T75-Data!$U75</f>
        <v>1</v>
      </c>
      <c r="AJ75" s="30">
        <f>Data!$U75-Data!$V75</f>
        <v>15</v>
      </c>
      <c r="AK75" s="30">
        <f>(Data!$AH75+Data!$AI75)/(Data!$AH75+Data!$AI75+Data!$AJ75)</f>
        <v>0.2682926829</v>
      </c>
      <c r="AL75" s="32">
        <f>Data!$AH75^2/SQRT(Data!$AH75^2+Data!$AI75^2+Data!$AJ75^2)</f>
        <v>1.2904373</v>
      </c>
      <c r="AM75" s="32">
        <f>Data!$AI75^2/SQRT(Data!$AH75^2+Data!$AI75^2+Data!$AJ75^2)</f>
        <v>0.06372529879</v>
      </c>
      <c r="AN75" s="32">
        <f>Data!$AJ75^2/SQRT(Data!$AH75^2+Data!$AI75^2+Data!$AJ75^2)</f>
        <v>14.33819223</v>
      </c>
      <c r="AO75" s="30">
        <f>Data!$W75-Data!$X75</f>
        <v>12</v>
      </c>
      <c r="AP75" s="30">
        <f>Data!$X75-Data!$Y75</f>
        <v>12</v>
      </c>
      <c r="AQ75" s="30">
        <f>Data!$Y75-Data!$Z75</f>
        <v>0</v>
      </c>
      <c r="AR75" s="30">
        <f>(Data!$AO75+Data!$AP75)/(Data!$AO75+Data!$AP75+Data!$AQ75)</f>
        <v>1</v>
      </c>
      <c r="AS75" s="33">
        <f>Data!$AO75^2/SQRT(Data!$AO75^2+Data!$AP75^2+Data!$AQ75^2)</f>
        <v>8.485281374</v>
      </c>
      <c r="AT75" s="33">
        <f>Data!$AP75^2/SQRT(Data!$AO75^2+Data!$AP75^2+Data!$AQ75^2)</f>
        <v>8.485281374</v>
      </c>
      <c r="AU75" s="33">
        <f>Data!$AQ75^2/SQRT(Data!$AO75^2+Data!$AP75^2+Data!$AQ75^2)</f>
        <v>0</v>
      </c>
      <c r="AV75" s="34">
        <f>_xlfn.VAR.P(Data!$K75:$N75)</f>
        <v>16.171875</v>
      </c>
      <c r="AW75" s="35">
        <f>_xlfn.VAR.P(Data!$C75:$F75)</f>
        <v>59.546875</v>
      </c>
      <c r="AX75" s="36">
        <f>_xlfn.VAR.P(Data!$G75:$J75)</f>
        <v>99</v>
      </c>
      <c r="AY75" s="37"/>
      <c r="AZ75" s="38"/>
      <c r="BA75" s="39"/>
      <c r="BB75" s="30" t="str">
        <f>IF(AND(Data!$AE75&gt;Data!$AF75,Data!$AE75&gt;Data!$AG75),"1",IF(AND(Data!$AF75&gt;Data!$AE75,Data!$AF75&gt;Data!$AG75),IF(Data!$AF75&lt;2.5*Data!$AE75,"1.2",IF(OR(Data!$AE75&gt;2.5,Data!$AE75+Data!$AF75+Data!$AG75&lt;9),"2.2","2")),IF(AND(Data!$AG75&gt;3.5*Data!$AE75,Data!$AG75&gt;3.5*Data!$AF75,Data!$AE75+Data!$AF75+Data!$AG75&gt;11,Data!$AE75+Data!$AF75&lt;2,Data!$Q75&gt;=18),"3",IF((Data!$AE75&gt;3*Data!$AF75),"1.3",IF(AND(Data!$AF75&gt;3*Data!$AE75,Data!$AF75&gt;2),"2.3","3.3")))))</f>
        <v>2.3</v>
      </c>
      <c r="BC75" s="30" t="str">
        <f>IF(AND(Data!$AL75&gt;Data!$AM75,Data!$AL75&gt;Data!$AN75),"1",IF(AND(Data!$AM75&gt;Data!$AL75,Data!$AM75&gt;Data!$AN75),IF(Data!$AM75&lt;2.5*Data!$AL75,"1.2",IF(OR(Data!$AL75&gt;2.5,Data!$AL75+Data!$AM75+Data!$AN75&lt;9),"2.2","2")),IF(AND(Data!$AN75&gt;3.5*Data!$AL75,Data!$AN75&gt;3.5*Data!$AM75,Data!$AL75+Data!$AM75+Data!$AN75&gt;11,Data!$AL75+Data!$AM75&lt;2,Data!$U75&gt;=18),"3",IF((Data!$AL75&gt;3*Data!$AM75),"1.3",IF(AND(Data!$AM75&gt;3*Data!$AL75,Data!$AM75&gt;2),"2.3","3.3")))))</f>
        <v>3</v>
      </c>
      <c r="BD75" s="30" t="str">
        <f>IF(AND(Data!$AS75&gt;Data!$AT75,Data!$AS75&gt;Data!$AU75),"1",IF(AND(Data!$AT75&gt;Data!$AS75,Data!$AT75&gt;Data!$AU75),IF(Data!$AT75&lt;2.5*Data!$AS75,"1.2",IF(OR(Data!$AS75&gt;2.5,Data!$AS75+Data!$AT75+Data!$AU75&lt;9),"2.2","2")),IF(AND(Data!$AU75&gt;3.5*Data!$AS75,Data!$AU75&gt;3.5*Data!$AT75,Data!$AS75+Data!$AT75+Data!$AU75&gt;11,Data!$AS75+Data!$AT75&lt;2,Data!$Y75&gt;=18),"3",IF((Data!$AS75&gt;3*Data!$AT75),"1.3",IF(AND(Data!$AT75&gt;3*Data!$AS75,Data!$AT75&gt;2),"2.3","3.3")))))</f>
        <v>3.3</v>
      </c>
      <c r="BE75" s="30" t="str">
        <f t="array" ref="BE75">XLOOKUP(Data!$O75,Data!$K75:$N75,$K$1:$N$1,"?",0,1)&amp;XLOOKUP(Data!$P75,Data!$K75:$N75,$K$1:$N$1,"?",0,1)&amp;XLOOKUP(Data!$Q75,Data!$K75:$N75,$K$1:$N$1,"?",0,1)</f>
        <v>DCI</v>
      </c>
      <c r="BF75" s="30" t="str">
        <f t="array" ref="BF75">XLOOKUP(Data!$S75,Data!$C75:$F75,$C$1:$F$1,"?",0,1)&amp;XLOOKUP(Data!$T75,Data!$C75:$F75,$C$1:$F$1,"?",0,1)&amp;XLOOKUP(Data!$U75,Data!$C75:$F75,$C$1:$F$1,"?",0,1)</f>
        <v>ICS</v>
      </c>
      <c r="BG75" s="30" t="str">
        <f t="array" ref="BG75">XLOOKUP(Data!$W75,Data!$G75:$J75,$G$1:$J$1,"?",0,1)&amp;XLOOKUP(Data!$X75,Data!$G75:$J75,$G$1:$J$1,"?",0,1)&amp;XLOOKUP(Data!$Y75,Data!$G75:$J75,$G$1:$J$1,"?",0,1)</f>
        <v>DCI</v>
      </c>
      <c r="BH75" s="30" t="str">
        <f>VLOOKUP(LEFT(Data!$BE75,Data!$BB75),'Key 2'!$A$1:$C$40,2,FALSE)</f>
        <v>DC</v>
      </c>
      <c r="BI75" s="30" t="str">
        <f>VLOOKUP(LEFT(Data!$BF75,Data!$BC75),'Key 2'!$A$1:$C$40,2,FALSE)</f>
        <v>ISC</v>
      </c>
      <c r="BJ75" s="30" t="str">
        <f>VLOOKUP(LEFT(Data!$BG75,Data!$BD75),'Key 2'!$A$1:$C$40,2,FALSE)</f>
        <v>DIC</v>
      </c>
      <c r="BK75" s="30" t="str">
        <f>IF(AND(Data!$AV75&gt;=15,Data!$O75&gt;=20),"DG",IF(AND(Data!$AW75&gt;=15,Data!$S75&gt;=20),"MG",IF(AND(Data!$AV75&gt;=15,Data!$W75&gt;=20),"LG","0")))</f>
        <v>DG</v>
      </c>
      <c r="BL75" s="30" t="str">
        <f>IF(AND(Data!$BK75="DG",Data!$AW75&gt;=15,Data!$S75&gt;=20,Data!$BH75&lt;&gt;Data!$BI75),"MG","LG")</f>
        <v>MG</v>
      </c>
      <c r="BM75" s="30" t="str">
        <f>IF(Data!$BK75="DG",Data!$BH75,IF(Data!$BK75="MG",Data!$BI75,Data!$BJ75))</f>
        <v>DC</v>
      </c>
      <c r="BN75" s="30" t="str">
        <f>IF(Data!$BL75="DG",Data!$BH75,IF(Data!$BL75="MG",Data!$BI75,Data!$BJ75))</f>
        <v>ISC</v>
      </c>
      <c r="BO75" s="40"/>
      <c r="BP75" s="40"/>
      <c r="BQ75" s="40"/>
      <c r="BR75" s="41"/>
      <c r="BS75" s="41"/>
      <c r="BT75" s="41" t="str">
        <f>VLOOKUP(Data!$BR75,'Key 1'!$B$1:$D$15,2,FALSE)</f>
        <v>TI</v>
      </c>
      <c r="BU75" s="41" t="str">
        <f>VLOOKUP(Data!$BS75,'Key 1'!$B$1:$D$15,2,FALSE)</f>
        <v>TI</v>
      </c>
      <c r="BV75" s="41">
        <f>VLOOKUP(Data!$BR75,'Key 1'!$B$1:$D$15,3,FALSE)</f>
        <v>0</v>
      </c>
      <c r="BW75" s="41">
        <f>VLOOKUP(Data!$BS75,'Key 1'!$B$1:$D$15,3,FALSE)</f>
        <v>0</v>
      </c>
      <c r="BX75" s="41" t="str">
        <f>IF(Data!$BK75="DG",IF(INT(Data!$BB75)-Data!$BB75&lt;0,"Low","High"),IF(Data!$BK75="MG",IF(INT(Data!$BC75)-Data!$BC75&lt;0,"Low","High"),IF(Data!$BK75="LG",IF(INT(Data!$BD75)-Data!$BD75&lt;0,"Low","High"),"High")))</f>
        <v>Low</v>
      </c>
      <c r="BY75" s="41" t="str">
        <f>IF(Data!$BL75="DG",IF(INT(Data!$BB75)-Data!$BB75&lt;0,"Low","High"),IF(Data!$BL75="MG",IF(INT(Data!$BC75)-Data!$BC75&lt;0,"Low","High"),IF(Data!$BL75="LG",IF(INT(Data!$BD75)-Data!$BD75&lt;0,"Low","High"),"High")))</f>
        <v>High</v>
      </c>
      <c r="BZ75" s="41" t="str">
        <f>IF(AND(Data!$BX75="High",Data!$BY75="High"),"High","Low")</f>
        <v>Low</v>
      </c>
      <c r="CA75" s="41" t="str">
        <f>IF(AND(Data!$BM75=Data!$BT75,Data!$BN75=Data!$BU75),"Matched",IF(Data!$BM75=Data!$BT75,"Sec Missed", IF(Data!$BN75=Data!$BU75," Pri Missed", "Both Missed")))</f>
        <v>Both Missed</v>
      </c>
      <c r="CB75" s="42">
        <v>80.6</v>
      </c>
      <c r="CC75" s="42">
        <v>100.0</v>
      </c>
      <c r="CD75" s="42">
        <v>100.0</v>
      </c>
      <c r="CE75" s="43" t="s">
        <v>17</v>
      </c>
      <c r="CF75" s="43" t="s">
        <v>108</v>
      </c>
      <c r="CG75" s="43" t="s">
        <v>0</v>
      </c>
      <c r="CH75" s="45" t="s">
        <v>17</v>
      </c>
      <c r="CI75" s="43" t="s">
        <v>97</v>
      </c>
      <c r="CJ75" s="42">
        <v>80.6</v>
      </c>
      <c r="CK75" s="43" t="s">
        <v>108</v>
      </c>
      <c r="CL75" s="43" t="s">
        <v>102</v>
      </c>
      <c r="CM75" s="42">
        <v>100.0</v>
      </c>
      <c r="CN75" s="43" t="s">
        <v>99</v>
      </c>
      <c r="CO75" s="1"/>
      <c r="CP75" s="1"/>
      <c r="CQ75" s="1"/>
      <c r="CR75" s="1"/>
      <c r="CS75" s="1"/>
      <c r="CT75" s="1"/>
      <c r="CU75" s="1"/>
    </row>
    <row r="76" ht="48.0" customHeight="1">
      <c r="A76" s="28">
        <v>2230.0</v>
      </c>
      <c r="B76" s="29">
        <v>28.0</v>
      </c>
      <c r="C76" s="30">
        <v>14.0</v>
      </c>
      <c r="D76" s="30">
        <v>16.0</v>
      </c>
      <c r="E76" s="30">
        <v>13.0</v>
      </c>
      <c r="F76" s="30">
        <v>13.0</v>
      </c>
      <c r="G76" s="30">
        <v>25.0</v>
      </c>
      <c r="H76" s="30">
        <v>7.0</v>
      </c>
      <c r="I76" s="30">
        <v>7.0</v>
      </c>
      <c r="J76" s="30">
        <v>16.0</v>
      </c>
      <c r="K76" s="30">
        <v>20.0</v>
      </c>
      <c r="L76" s="30">
        <v>11.0</v>
      </c>
      <c r="M76" s="30">
        <v>9.5</v>
      </c>
      <c r="N76" s="30">
        <v>14.0</v>
      </c>
      <c r="O76" s="31">
        <f>LARGE(Data!$K76:$N76,1)</f>
        <v>20</v>
      </c>
      <c r="P76" s="31">
        <f>LARGE(Data!$K76:$N76,2)</f>
        <v>14</v>
      </c>
      <c r="Q76" s="31">
        <f>LARGE(Data!$K76:$N76,3)</f>
        <v>11</v>
      </c>
      <c r="R76" s="31">
        <f>LARGE(Data!$K76:$N76,4)</f>
        <v>9.5</v>
      </c>
      <c r="S76" s="32">
        <f>LARGE(Data!$C76:$F76,1)</f>
        <v>16</v>
      </c>
      <c r="T76" s="32">
        <f>LARGE(Data!$C76:$F76,2)</f>
        <v>14</v>
      </c>
      <c r="U76" s="32">
        <f>LARGE(Data!$C76:$F76,3)</f>
        <v>13</v>
      </c>
      <c r="V76" s="32">
        <f>LARGE(Data!$C76:$F76,4)</f>
        <v>13</v>
      </c>
      <c r="W76" s="33">
        <f>LARGE(Data!$G76:$J76,1)</f>
        <v>25</v>
      </c>
      <c r="X76" s="33">
        <f>LARGE(Data!$G76:$J76,2)</f>
        <v>16</v>
      </c>
      <c r="Y76" s="33">
        <f>LARGE(Data!$G76:$J76,3)</f>
        <v>7</v>
      </c>
      <c r="Z76" s="33">
        <f>LARGE(Data!$G76:$J76,4)</f>
        <v>7</v>
      </c>
      <c r="AA76" s="30">
        <f>Data!$O76-Data!$P76</f>
        <v>6</v>
      </c>
      <c r="AB76" s="30">
        <f>Data!$P76-Data!$Q76</f>
        <v>3</v>
      </c>
      <c r="AC76" s="30">
        <f>Data!$Q76-Data!$R76</f>
        <v>1.5</v>
      </c>
      <c r="AD76" s="30">
        <f>(Data!$AA76+Data!$AB76)/SUM(Data!$AA76:$AC76)</f>
        <v>0.8571428571</v>
      </c>
      <c r="AE76" s="31">
        <f>Data!$AA76^2/SQRT(Data!$AA76^2+Data!$AB76^2+Data!$AC76^2)</f>
        <v>5.237229366</v>
      </c>
      <c r="AF76" s="31">
        <f>Data!$AB76^2/SQRT(Data!$AA76^2+Data!$AB76^2+Data!$AC76^2)</f>
        <v>1.309307341</v>
      </c>
      <c r="AG76" s="31">
        <f>Data!$AC76^2/SQRT(Data!$AA76^2+Data!$AB76^2+Data!$AC76^2)</f>
        <v>0.3273268354</v>
      </c>
      <c r="AH76" s="30">
        <f>Data!$S76-Data!$T76</f>
        <v>2</v>
      </c>
      <c r="AI76" s="30">
        <f>Data!$T76-Data!$U76</f>
        <v>1</v>
      </c>
      <c r="AJ76" s="30">
        <f>Data!$U76-Data!$V76</f>
        <v>0</v>
      </c>
      <c r="AK76" s="30">
        <f>(Data!$AH76+Data!$AI76)/(Data!$AH76+Data!$AI76+Data!$AJ76)</f>
        <v>1</v>
      </c>
      <c r="AL76" s="32">
        <f>Data!$AH76^2/SQRT(Data!$AH76^2+Data!$AI76^2+Data!$AJ76^2)</f>
        <v>1.788854382</v>
      </c>
      <c r="AM76" s="32">
        <f>Data!$AI76^2/SQRT(Data!$AH76^2+Data!$AI76^2+Data!$AJ76^2)</f>
        <v>0.4472135955</v>
      </c>
      <c r="AN76" s="32">
        <f>Data!$AJ76^2/SQRT(Data!$AH76^2+Data!$AI76^2+Data!$AJ76^2)</f>
        <v>0</v>
      </c>
      <c r="AO76" s="30">
        <f>Data!$W76-Data!$X76</f>
        <v>9</v>
      </c>
      <c r="AP76" s="30">
        <f>Data!$X76-Data!$Y76</f>
        <v>9</v>
      </c>
      <c r="AQ76" s="30">
        <f>Data!$Y76-Data!$Z76</f>
        <v>0</v>
      </c>
      <c r="AR76" s="30">
        <f>(Data!$AO76+Data!$AP76)/(Data!$AO76+Data!$AP76+Data!$AQ76)</f>
        <v>1</v>
      </c>
      <c r="AS76" s="33">
        <f>Data!$AO76^2/SQRT(Data!$AO76^2+Data!$AP76^2+Data!$AQ76^2)</f>
        <v>6.363961031</v>
      </c>
      <c r="AT76" s="33">
        <f>Data!$AP76^2/SQRT(Data!$AO76^2+Data!$AP76^2+Data!$AQ76^2)</f>
        <v>6.363961031</v>
      </c>
      <c r="AU76" s="33">
        <f>Data!$AQ76^2/SQRT(Data!$AO76^2+Data!$AP76^2+Data!$AQ76^2)</f>
        <v>0</v>
      </c>
      <c r="AV76" s="34">
        <f>_xlfn.VAR.P(Data!$K76:$N76)</f>
        <v>16.171875</v>
      </c>
      <c r="AW76" s="35">
        <f>_xlfn.VAR.P(Data!$C76:$F76)</f>
        <v>1.5</v>
      </c>
      <c r="AX76" s="36">
        <f>_xlfn.VAR.P(Data!$G76:$J76)</f>
        <v>55.6875</v>
      </c>
      <c r="AY76" s="37"/>
      <c r="AZ76" s="38"/>
      <c r="BA76" s="39"/>
      <c r="BB76" s="30" t="str">
        <f>IF(AND(Data!$AE76&gt;Data!$AF76,Data!$AE76&gt;Data!$AG76),"1",IF(AND(Data!$AF76&gt;Data!$AE76,Data!$AF76&gt;Data!$AG76),IF(Data!$AF76&lt;2.5*Data!$AE76,"1.2",IF(OR(Data!$AE76&gt;2.5,Data!$AE76+Data!$AF76+Data!$AG76&lt;9),"2.2","2")),IF(AND(Data!$AG76&gt;3.5*Data!$AE76,Data!$AG76&gt;3.5*Data!$AF76,Data!$AE76+Data!$AF76+Data!$AG76&gt;11,Data!$AE76+Data!$AF76&lt;2,Data!$Q76&gt;=18),"3",IF((Data!$AE76&gt;3*Data!$AF76),"1.3",IF(AND(Data!$AF76&gt;3*Data!$AE76,Data!$AF76&gt;2),"2.3","3.3")))))</f>
        <v>1</v>
      </c>
      <c r="BC76" s="30" t="str">
        <f>IF(AND(Data!$AL76&gt;Data!$AM76,Data!$AL76&gt;Data!$AN76),"1",IF(AND(Data!$AM76&gt;Data!$AL76,Data!$AM76&gt;Data!$AN76),IF(Data!$AM76&lt;2.5*Data!$AL76,"1.2",IF(OR(Data!$AL76&gt;2.5,Data!$AL76+Data!$AM76+Data!$AN76&lt;9),"2.2","2")),IF(AND(Data!$AN76&gt;3.5*Data!$AL76,Data!$AN76&gt;3.5*Data!$AM76,Data!$AL76+Data!$AM76+Data!$AN76&gt;11,Data!$AL76+Data!$AM76&lt;2,Data!$U76&gt;=18),"3",IF((Data!$AL76&gt;3*Data!$AM76),"1.3",IF(AND(Data!$AM76&gt;3*Data!$AL76,Data!$AM76&gt;2),"2.3","3.3")))))</f>
        <v>1</v>
      </c>
      <c r="BD76" s="30" t="str">
        <f>IF(AND(Data!$AS76&gt;Data!$AT76,Data!$AS76&gt;Data!$AU76),"1",IF(AND(Data!$AT76&gt;Data!$AS76,Data!$AT76&gt;Data!$AU76),IF(Data!$AT76&lt;2.5*Data!$AS76,"1.2",IF(OR(Data!$AS76&gt;2.5,Data!$AS76+Data!$AT76+Data!$AU76&lt;9),"2.2","2")),IF(AND(Data!$AU76&gt;3.5*Data!$AS76,Data!$AU76&gt;3.5*Data!$AT76,Data!$AS76+Data!$AT76+Data!$AU76&gt;11,Data!$AS76+Data!$AT76&lt;2,Data!$Y76&gt;=18),"3",IF((Data!$AS76&gt;3*Data!$AT76),"1.3",IF(AND(Data!$AT76&gt;3*Data!$AS76,Data!$AT76&gt;2),"2.3","3.3")))))</f>
        <v>3.3</v>
      </c>
      <c r="BE76" s="30" t="str">
        <f t="array" ref="BE76">XLOOKUP(Data!$O76,Data!$K76:$N76,$K$1:$N$1,"?",0,1)&amp;XLOOKUP(Data!$P76,Data!$K76:$N76,$K$1:$N$1,"?",0,1)&amp;XLOOKUP(Data!$Q76,Data!$K76:$N76,$K$1:$N$1,"?",0,1)</f>
        <v>DCI</v>
      </c>
      <c r="BF76" s="30" t="str">
        <f t="array" ref="BF76">XLOOKUP(Data!$S76,Data!$C76:$F76,$C$1:$F$1,"?",0,1)&amp;XLOOKUP(Data!$T76,Data!$C76:$F76,$C$1:$F$1,"?",0,1)&amp;XLOOKUP(Data!$U76,Data!$C76:$F76,$C$1:$F$1,"?",0,1)</f>
        <v>IDS</v>
      </c>
      <c r="BG76" s="30" t="str">
        <f t="array" ref="BG76">XLOOKUP(Data!$W76,Data!$G76:$J76,$G$1:$J$1,"?",0,1)&amp;XLOOKUP(Data!$X76,Data!$G76:$J76,$G$1:$J$1,"?",0,1)&amp;XLOOKUP(Data!$Y76,Data!$G76:$J76,$G$1:$J$1,"?",0,1)</f>
        <v>DCI</v>
      </c>
      <c r="BH76" s="30" t="str">
        <f>VLOOKUP(LEFT(Data!$BE76,Data!$BB76),'Key 2'!$A$1:$C$40,2,FALSE)</f>
        <v>D</v>
      </c>
      <c r="BI76" s="30" t="str">
        <f>VLOOKUP(LEFT(Data!$BF76,Data!$BC76),'Key 2'!$A$1:$C$40,2,FALSE)</f>
        <v>I</v>
      </c>
      <c r="BJ76" s="30" t="str">
        <f>VLOOKUP(LEFT(Data!$BG76,Data!$BD76),'Key 2'!$A$1:$C$40,2,FALSE)</f>
        <v>DIC</v>
      </c>
      <c r="BK76" s="30" t="str">
        <f>IF(AND(Data!$AV76&gt;=15,Data!$O76&gt;=20),"DG",IF(AND(Data!$AW76&gt;=15,Data!$S76&gt;=20),"MG",IF(AND(Data!$AV76&gt;=15,Data!$W76&gt;=20),"LG","0")))</f>
        <v>DG</v>
      </c>
      <c r="BL76" s="30" t="str">
        <f>IF(AND(Data!$BK76="DG",Data!$AW76&gt;=15,Data!$S76&gt;=20,Data!$BH76&lt;&gt;Data!$BI76),"MG","LG")</f>
        <v>LG</v>
      </c>
      <c r="BM76" s="30" t="str">
        <f>IF(Data!$BK76="DG",Data!$BH76,IF(Data!$BK76="MG",Data!$BI76,Data!$BJ76))</f>
        <v>D</v>
      </c>
      <c r="BN76" s="30" t="str">
        <f>IF(Data!$BL76="DG",Data!$BH76,IF(Data!$BL76="MG",Data!$BI76,Data!$BJ76))</f>
        <v>DIC</v>
      </c>
      <c r="BO76" s="40"/>
      <c r="BP76" s="40"/>
      <c r="BQ76" s="40"/>
      <c r="BR76" s="41"/>
      <c r="BS76" s="41"/>
      <c r="BT76" s="41" t="str">
        <f>VLOOKUP(Data!$BR76,'Key 1'!$B$1:$D$15,2,FALSE)</f>
        <v>TI</v>
      </c>
      <c r="BU76" s="41" t="str">
        <f>VLOOKUP(Data!$BS76,'Key 1'!$B$1:$D$15,2,FALSE)</f>
        <v>TI</v>
      </c>
      <c r="BV76" s="41">
        <f>VLOOKUP(Data!$BR76,'Key 1'!$B$1:$D$15,3,FALSE)</f>
        <v>0</v>
      </c>
      <c r="BW76" s="41">
        <f>VLOOKUP(Data!$BS76,'Key 1'!$B$1:$D$15,3,FALSE)</f>
        <v>0</v>
      </c>
      <c r="BX76" s="41" t="str">
        <f>IF(Data!$BK76="DG",IF(INT(Data!$BB76)-Data!$BB76&lt;0,"Low","High"),IF(Data!$BK76="MG",IF(INT(Data!$BC76)-Data!$BC76&lt;0,"Low","High"),IF(Data!$BK76="LG",IF(INT(Data!$BD76)-Data!$BD76&lt;0,"Low","High"),"High")))</f>
        <v>High</v>
      </c>
      <c r="BY76" s="41" t="str">
        <f>IF(Data!$BL76="DG",IF(INT(Data!$BB76)-Data!$BB76&lt;0,"Low","High"),IF(Data!$BL76="MG",IF(INT(Data!$BC76)-Data!$BC76&lt;0,"Low","High"),IF(Data!$BL76="LG",IF(INT(Data!$BD76)-Data!$BD76&lt;0,"Low","High"),"High")))</f>
        <v>Low</v>
      </c>
      <c r="BZ76" s="41" t="str">
        <f>IF(AND(Data!$BX76="High",Data!$BY76="High"),"High","Low")</f>
        <v>Low</v>
      </c>
      <c r="CA76" s="41" t="str">
        <f>IF(AND(Data!$BM76=Data!$BT76,Data!$BN76=Data!$BU76),"Matched",IF(Data!$BM76=Data!$BT76,"Sec Missed", IF(Data!$BN76=Data!$BU76," Pri Missed", "Both Missed")))</f>
        <v>Both Missed</v>
      </c>
      <c r="CB76" s="42">
        <v>100.0</v>
      </c>
      <c r="CC76" s="43" t="s">
        <v>100</v>
      </c>
      <c r="CD76" s="42">
        <v>100.0</v>
      </c>
      <c r="CE76" s="43" t="s">
        <v>0</v>
      </c>
      <c r="CF76" s="44"/>
      <c r="CG76" s="43" t="s">
        <v>0</v>
      </c>
      <c r="CH76" s="45" t="s">
        <v>0</v>
      </c>
      <c r="CI76" s="43" t="s">
        <v>97</v>
      </c>
      <c r="CJ76" s="42">
        <v>100.0</v>
      </c>
      <c r="CK76" s="43" t="s">
        <v>0</v>
      </c>
      <c r="CL76" s="43" t="s">
        <v>98</v>
      </c>
      <c r="CM76" s="42">
        <v>100.0</v>
      </c>
      <c r="CN76" s="43" t="s">
        <v>99</v>
      </c>
      <c r="CO76" s="1"/>
      <c r="CP76" s="1"/>
      <c r="CQ76" s="1"/>
      <c r="CR76" s="1"/>
      <c r="CS76" s="1"/>
      <c r="CT76" s="1"/>
      <c r="CU76" s="1"/>
    </row>
    <row r="77" ht="48.0" customHeight="1">
      <c r="A77" s="28">
        <v>2231.0</v>
      </c>
      <c r="B77" s="29">
        <v>28.0</v>
      </c>
      <c r="C77" s="30">
        <v>16.0</v>
      </c>
      <c r="D77" s="30">
        <v>26.0</v>
      </c>
      <c r="E77" s="30">
        <v>10.0</v>
      </c>
      <c r="F77" s="30">
        <v>13.0</v>
      </c>
      <c r="G77" s="30">
        <v>22.0</v>
      </c>
      <c r="H77" s="30">
        <v>10.0</v>
      </c>
      <c r="I77" s="30">
        <v>4.0</v>
      </c>
      <c r="J77" s="30">
        <v>18.5</v>
      </c>
      <c r="K77" s="30">
        <v>19.0</v>
      </c>
      <c r="L77" s="30">
        <v>20.0</v>
      </c>
      <c r="M77" s="30">
        <v>5.0</v>
      </c>
      <c r="N77" s="30">
        <v>16.0</v>
      </c>
      <c r="O77" s="31">
        <f>LARGE(Data!$K77:$N77,1)</f>
        <v>20</v>
      </c>
      <c r="P77" s="31">
        <f>LARGE(Data!$K77:$N77,2)</f>
        <v>19</v>
      </c>
      <c r="Q77" s="31">
        <f>LARGE(Data!$K77:$N77,3)</f>
        <v>16</v>
      </c>
      <c r="R77" s="31">
        <f>LARGE(Data!$K77:$N77,4)</f>
        <v>5</v>
      </c>
      <c r="S77" s="32">
        <f>LARGE(Data!$C77:$F77,1)</f>
        <v>26</v>
      </c>
      <c r="T77" s="32">
        <f>LARGE(Data!$C77:$F77,2)</f>
        <v>16</v>
      </c>
      <c r="U77" s="32">
        <f>LARGE(Data!$C77:$F77,3)</f>
        <v>13</v>
      </c>
      <c r="V77" s="32">
        <f>LARGE(Data!$C77:$F77,4)</f>
        <v>10</v>
      </c>
      <c r="W77" s="33">
        <f>LARGE(Data!$G77:$J77,1)</f>
        <v>22</v>
      </c>
      <c r="X77" s="33">
        <f>LARGE(Data!$G77:$J77,2)</f>
        <v>18.5</v>
      </c>
      <c r="Y77" s="33">
        <f>LARGE(Data!$G77:$J77,3)</f>
        <v>10</v>
      </c>
      <c r="Z77" s="33">
        <f>LARGE(Data!$G77:$J77,4)</f>
        <v>4</v>
      </c>
      <c r="AA77" s="30">
        <f>Data!$O77-Data!$P77</f>
        <v>1</v>
      </c>
      <c r="AB77" s="30">
        <f>Data!$P77-Data!$Q77</f>
        <v>3</v>
      </c>
      <c r="AC77" s="30">
        <f>Data!$Q77-Data!$R77</f>
        <v>11</v>
      </c>
      <c r="AD77" s="30">
        <f>(Data!$AA77+Data!$AB77)/SUM(Data!$AA77:$AC77)</f>
        <v>0.2666666667</v>
      </c>
      <c r="AE77" s="31">
        <f>Data!$AA77^2/SQRT(Data!$AA77^2+Data!$AB77^2+Data!$AC77^2)</f>
        <v>0.08737040567</v>
      </c>
      <c r="AF77" s="31">
        <f>Data!$AB77^2/SQRT(Data!$AA77^2+Data!$AB77^2+Data!$AC77^2)</f>
        <v>0.786333651</v>
      </c>
      <c r="AG77" s="31">
        <f>Data!$AC77^2/SQRT(Data!$AA77^2+Data!$AB77^2+Data!$AC77^2)</f>
        <v>10.57181909</v>
      </c>
      <c r="AH77" s="30">
        <f>Data!$S77-Data!$T77</f>
        <v>10</v>
      </c>
      <c r="AI77" s="30">
        <f>Data!$T77-Data!$U77</f>
        <v>3</v>
      </c>
      <c r="AJ77" s="30">
        <f>Data!$U77-Data!$V77</f>
        <v>3</v>
      </c>
      <c r="AK77" s="30">
        <f>(Data!$AH77+Data!$AI77)/(Data!$AH77+Data!$AI77+Data!$AJ77)</f>
        <v>0.8125</v>
      </c>
      <c r="AL77" s="32">
        <f>Data!$AH77^2/SQRT(Data!$AH77^2+Data!$AI77^2+Data!$AJ77^2)</f>
        <v>9.205746179</v>
      </c>
      <c r="AM77" s="32">
        <f>Data!$AI77^2/SQRT(Data!$AH77^2+Data!$AI77^2+Data!$AJ77^2)</f>
        <v>0.8285171561</v>
      </c>
      <c r="AN77" s="32">
        <f>Data!$AJ77^2/SQRT(Data!$AH77^2+Data!$AI77^2+Data!$AJ77^2)</f>
        <v>0.8285171561</v>
      </c>
      <c r="AO77" s="30">
        <f>Data!$W77-Data!$X77</f>
        <v>3.5</v>
      </c>
      <c r="AP77" s="30">
        <f>Data!$X77-Data!$Y77</f>
        <v>8.5</v>
      </c>
      <c r="AQ77" s="30">
        <f>Data!$Y77-Data!$Z77</f>
        <v>6</v>
      </c>
      <c r="AR77" s="30">
        <f>(Data!$AO77+Data!$AP77)/(Data!$AO77+Data!$AP77+Data!$AQ77)</f>
        <v>0.6666666667</v>
      </c>
      <c r="AS77" s="33">
        <f>Data!$AO77^2/SQRT(Data!$AO77^2+Data!$AP77^2+Data!$AQ77^2)</f>
        <v>1.115944421</v>
      </c>
      <c r="AT77" s="33">
        <f>Data!$AP77^2/SQRT(Data!$AO77^2+Data!$AP77^2+Data!$AQ77^2)</f>
        <v>6.581794645</v>
      </c>
      <c r="AU77" s="33">
        <f>Data!$AQ77^2/SQRT(Data!$AO77^2+Data!$AP77^2+Data!$AQ77^2)</f>
        <v>3.279510134</v>
      </c>
      <c r="AV77" s="34">
        <f>_xlfn.VAR.P(Data!$K77:$N77)</f>
        <v>35.5</v>
      </c>
      <c r="AW77" s="35">
        <f>_xlfn.VAR.P(Data!$C77:$F77)</f>
        <v>36.1875</v>
      </c>
      <c r="AX77" s="36">
        <f>_xlfn.VAR.P(Data!$G77:$J77)</f>
        <v>49.921875</v>
      </c>
      <c r="AY77" s="37"/>
      <c r="AZ77" s="38"/>
      <c r="BA77" s="39"/>
      <c r="BB77" s="30" t="str">
        <f>IF(AND(Data!$AE77&gt;Data!$AF77,Data!$AE77&gt;Data!$AG77),"1",IF(AND(Data!$AF77&gt;Data!$AE77,Data!$AF77&gt;Data!$AG77),IF(Data!$AF77&lt;2.5*Data!$AE77,"1.2",IF(OR(Data!$AE77&gt;2.5,Data!$AE77+Data!$AF77+Data!$AG77&lt;9),"2.2","2")),IF(AND(Data!$AG77&gt;3.5*Data!$AE77,Data!$AG77&gt;3.5*Data!$AF77,Data!$AE77+Data!$AF77+Data!$AG77&gt;11,Data!$AE77+Data!$AF77&lt;2,Data!$Q77&gt;=18),"3",IF((Data!$AE77&gt;3*Data!$AF77),"1.3",IF(AND(Data!$AF77&gt;3*Data!$AE77,Data!$AF77&gt;2),"2.3","3.3")))))</f>
        <v>3.3</v>
      </c>
      <c r="BC77" s="30" t="str">
        <f>IF(AND(Data!$AL77&gt;Data!$AM77,Data!$AL77&gt;Data!$AN77),"1",IF(AND(Data!$AM77&gt;Data!$AL77,Data!$AM77&gt;Data!$AN77),IF(Data!$AM77&lt;2.5*Data!$AL77,"1.2",IF(OR(Data!$AL77&gt;2.5,Data!$AL77+Data!$AM77+Data!$AN77&lt;9),"2.2","2")),IF(AND(Data!$AN77&gt;3.5*Data!$AL77,Data!$AN77&gt;3.5*Data!$AM77,Data!$AL77+Data!$AM77+Data!$AN77&gt;11,Data!$AL77+Data!$AM77&lt;2,Data!$U77&gt;=18),"3",IF((Data!$AL77&gt;3*Data!$AM77),"1.3",IF(AND(Data!$AM77&gt;3*Data!$AL77,Data!$AM77&gt;2),"2.3","3.3")))))</f>
        <v>1</v>
      </c>
      <c r="BD77" s="30" t="str">
        <f>IF(AND(Data!$AS77&gt;Data!$AT77,Data!$AS77&gt;Data!$AU77),"1",IF(AND(Data!$AT77&gt;Data!$AS77,Data!$AT77&gt;Data!$AU77),IF(Data!$AT77&lt;2.5*Data!$AS77,"1.2",IF(OR(Data!$AS77&gt;2.5,Data!$AS77+Data!$AT77+Data!$AU77&lt;9),"2.2","2")),IF(AND(Data!$AU77&gt;3.5*Data!$AS77,Data!$AU77&gt;3.5*Data!$AT77,Data!$AS77+Data!$AT77+Data!$AU77&gt;11,Data!$AS77+Data!$AT77&lt;2,Data!$Y77&gt;=18),"3",IF((Data!$AS77&gt;3*Data!$AT77),"1.3",IF(AND(Data!$AT77&gt;3*Data!$AS77,Data!$AT77&gt;2),"2.3","3.3")))))</f>
        <v>2</v>
      </c>
      <c r="BE77" s="30" t="str">
        <f t="array" ref="BE77">XLOOKUP(Data!$O77,Data!$K77:$N77,$K$1:$N$1,"?",0,1)&amp;XLOOKUP(Data!$P77,Data!$K77:$N77,$K$1:$N$1,"?",0,1)&amp;XLOOKUP(Data!$Q77,Data!$K77:$N77,$K$1:$N$1,"?",0,1)</f>
        <v>IDC</v>
      </c>
      <c r="BF77" s="30" t="str">
        <f t="array" ref="BF77">XLOOKUP(Data!$S77,Data!$C77:$F77,$C$1:$F$1,"?",0,1)&amp;XLOOKUP(Data!$T77,Data!$C77:$F77,$C$1:$F$1,"?",0,1)&amp;XLOOKUP(Data!$U77,Data!$C77:$F77,$C$1:$F$1,"?",0,1)</f>
        <v>IDC</v>
      </c>
      <c r="BG77" s="30" t="str">
        <f t="array" ref="BG77">XLOOKUP(Data!$W77,Data!$G77:$J77,$G$1:$J$1,"?",0,1)&amp;XLOOKUP(Data!$X77,Data!$G77:$J77,$G$1:$J$1,"?",0,1)&amp;XLOOKUP(Data!$Y77,Data!$G77:$J77,$G$1:$J$1,"?",0,1)</f>
        <v>DCI</v>
      </c>
      <c r="BH77" s="30" t="str">
        <f>VLOOKUP(LEFT(Data!$BE77,Data!$BB77),'Key 2'!$A$1:$C$40,2,FALSE)</f>
        <v>DIC</v>
      </c>
      <c r="BI77" s="30" t="str">
        <f>VLOOKUP(LEFT(Data!$BF77,Data!$BC77),'Key 2'!$A$1:$C$40,2,FALSE)</f>
        <v>I</v>
      </c>
      <c r="BJ77" s="30" t="str">
        <f>VLOOKUP(LEFT(Data!$BG77,Data!$BD77),'Key 2'!$A$1:$C$40,2,FALSE)</f>
        <v>DC</v>
      </c>
      <c r="BK77" s="30" t="str">
        <f>IF(AND(Data!$AV77&gt;=15,Data!$O77&gt;=20),"DG",IF(AND(Data!$AW77&gt;=15,Data!$S77&gt;=20),"MG",IF(AND(Data!$AV77&gt;=15,Data!$W77&gt;=20),"LG","0")))</f>
        <v>DG</v>
      </c>
      <c r="BL77" s="30" t="str">
        <f>IF(AND(Data!$BK77="DG",Data!$AW77&gt;=15,Data!$S77&gt;=20,Data!$BH77&lt;&gt;Data!$BI77),"MG","LG")</f>
        <v>MG</v>
      </c>
      <c r="BM77" s="30" t="str">
        <f>IF(Data!$BK77="DG",Data!$BH77,IF(Data!$BK77="MG",Data!$BI77,Data!$BJ77))</f>
        <v>DIC</v>
      </c>
      <c r="BN77" s="30" t="str">
        <f>IF(Data!$BL77="DG",Data!$BH77,IF(Data!$BL77="MG",Data!$BI77,Data!$BJ77))</f>
        <v>I</v>
      </c>
      <c r="BO77" s="40"/>
      <c r="BP77" s="40"/>
      <c r="BQ77" s="40"/>
      <c r="BR77" s="41"/>
      <c r="BS77" s="41"/>
      <c r="BT77" s="41" t="str">
        <f>VLOOKUP(Data!$BR77,'Key 1'!$B$1:$D$15,2,FALSE)</f>
        <v>TI</v>
      </c>
      <c r="BU77" s="41" t="str">
        <f>VLOOKUP(Data!$BS77,'Key 1'!$B$1:$D$15,2,FALSE)</f>
        <v>TI</v>
      </c>
      <c r="BV77" s="41">
        <f>VLOOKUP(Data!$BR77,'Key 1'!$B$1:$D$15,3,FALSE)</f>
        <v>0</v>
      </c>
      <c r="BW77" s="41">
        <f>VLOOKUP(Data!$BS77,'Key 1'!$B$1:$D$15,3,FALSE)</f>
        <v>0</v>
      </c>
      <c r="BX77" s="41" t="str">
        <f>IF(Data!$BK77="DG",IF(INT(Data!$BB77)-Data!$BB77&lt;0,"Low","High"),IF(Data!$BK77="MG",IF(INT(Data!$BC77)-Data!$BC77&lt;0,"Low","High"),IF(Data!$BK77="LG",IF(INT(Data!$BD77)-Data!$BD77&lt;0,"Low","High"),"High")))</f>
        <v>Low</v>
      </c>
      <c r="BY77" s="41" t="str">
        <f>IF(Data!$BL77="DG",IF(INT(Data!$BB77)-Data!$BB77&lt;0,"Low","High"),IF(Data!$BL77="MG",IF(INT(Data!$BC77)-Data!$BC77&lt;0,"Low","High"),IF(Data!$BL77="LG",IF(INT(Data!$BD77)-Data!$BD77&lt;0,"Low","High"),"High")))</f>
        <v>High</v>
      </c>
      <c r="BZ77" s="41" t="str">
        <f>IF(AND(Data!$BX77="High",Data!$BY77="High"),"High","Low")</f>
        <v>Low</v>
      </c>
      <c r="CA77" s="41" t="str">
        <f>IF(AND(Data!$BM77=Data!$BT77,Data!$BN77=Data!$BU77),"Matched",IF(Data!$BM77=Data!$BT77,"Sec Missed", IF(Data!$BN77=Data!$BU77," Pri Missed", "Both Missed")))</f>
        <v>Both Missed</v>
      </c>
      <c r="CB77" s="42">
        <v>100.0</v>
      </c>
      <c r="CC77" s="42">
        <v>100.0</v>
      </c>
      <c r="CD77" s="42">
        <v>100.0</v>
      </c>
      <c r="CE77" s="43" t="s">
        <v>101</v>
      </c>
      <c r="CF77" s="43" t="s">
        <v>1</v>
      </c>
      <c r="CG77" s="43" t="s">
        <v>17</v>
      </c>
      <c r="CH77" s="45" t="s">
        <v>101</v>
      </c>
      <c r="CI77" s="43" t="s">
        <v>97</v>
      </c>
      <c r="CJ77" s="42">
        <v>100.0</v>
      </c>
      <c r="CK77" s="43" t="s">
        <v>1</v>
      </c>
      <c r="CL77" s="43" t="s">
        <v>102</v>
      </c>
      <c r="CM77" s="42">
        <v>100.0</v>
      </c>
      <c r="CN77" s="43" t="s">
        <v>104</v>
      </c>
      <c r="CO77" s="1"/>
      <c r="CP77" s="1"/>
      <c r="CQ77" s="1"/>
      <c r="CR77" s="1"/>
      <c r="CS77" s="1"/>
      <c r="CT77" s="1"/>
      <c r="CU77" s="1"/>
    </row>
    <row r="78" ht="48.0" customHeight="1">
      <c r="A78" s="28">
        <v>2232.0</v>
      </c>
      <c r="B78" s="29">
        <v>0.0</v>
      </c>
      <c r="C78" s="30">
        <v>3.0</v>
      </c>
      <c r="D78" s="30">
        <v>1.0</v>
      </c>
      <c r="E78" s="30">
        <v>1.0</v>
      </c>
      <c r="F78" s="30">
        <v>1.0</v>
      </c>
      <c r="G78" s="30">
        <v>28.0</v>
      </c>
      <c r="H78" s="30">
        <v>28.0</v>
      </c>
      <c r="I78" s="30">
        <v>28.0</v>
      </c>
      <c r="J78" s="30">
        <v>28.0</v>
      </c>
      <c r="K78" s="30">
        <v>20.0</v>
      </c>
      <c r="L78" s="30">
        <v>12.0</v>
      </c>
      <c r="M78" s="30">
        <v>9.5</v>
      </c>
      <c r="N78" s="30">
        <v>18.0</v>
      </c>
      <c r="O78" s="31">
        <f>LARGE(Data!$K78:$N78,1)</f>
        <v>20</v>
      </c>
      <c r="P78" s="31">
        <f>LARGE(Data!$K78:$N78,2)</f>
        <v>18</v>
      </c>
      <c r="Q78" s="31">
        <f>LARGE(Data!$K78:$N78,3)</f>
        <v>12</v>
      </c>
      <c r="R78" s="31">
        <f>LARGE(Data!$K78:$N78,4)</f>
        <v>9.5</v>
      </c>
      <c r="S78" s="32">
        <f>LARGE(Data!$C78:$F78,1)</f>
        <v>3</v>
      </c>
      <c r="T78" s="32">
        <f>LARGE(Data!$C78:$F78,2)</f>
        <v>1</v>
      </c>
      <c r="U78" s="32">
        <f>LARGE(Data!$C78:$F78,3)</f>
        <v>1</v>
      </c>
      <c r="V78" s="32">
        <f>LARGE(Data!$C78:$F78,4)</f>
        <v>1</v>
      </c>
      <c r="W78" s="33">
        <f>LARGE(Data!$G78:$J78,1)</f>
        <v>28</v>
      </c>
      <c r="X78" s="33">
        <f>LARGE(Data!$G78:$J78,2)</f>
        <v>28</v>
      </c>
      <c r="Y78" s="33">
        <f>LARGE(Data!$G78:$J78,3)</f>
        <v>28</v>
      </c>
      <c r="Z78" s="33">
        <f>LARGE(Data!$G78:$J78,4)</f>
        <v>28</v>
      </c>
      <c r="AA78" s="30">
        <f>Data!$O78-Data!$P78</f>
        <v>2</v>
      </c>
      <c r="AB78" s="30">
        <f>Data!$P78-Data!$Q78</f>
        <v>6</v>
      </c>
      <c r="AC78" s="30">
        <f>Data!$Q78-Data!$R78</f>
        <v>2.5</v>
      </c>
      <c r="AD78" s="30">
        <f>(Data!$AA78+Data!$AB78)/SUM(Data!$AA78:$AC78)</f>
        <v>0.7619047619</v>
      </c>
      <c r="AE78" s="31">
        <f>Data!$AA78^2/SQRT(Data!$AA78^2+Data!$AB78^2+Data!$AC78^2)</f>
        <v>0.5881716977</v>
      </c>
      <c r="AF78" s="31">
        <f>Data!$AB78^2/SQRT(Data!$AA78^2+Data!$AB78^2+Data!$AC78^2)</f>
        <v>5.293545279</v>
      </c>
      <c r="AG78" s="31">
        <f>Data!$AC78^2/SQRT(Data!$AA78^2+Data!$AB78^2+Data!$AC78^2)</f>
        <v>0.9190182776</v>
      </c>
      <c r="AH78" s="30">
        <f>Data!$S78-Data!$T78</f>
        <v>2</v>
      </c>
      <c r="AI78" s="30">
        <f>Data!$T78-Data!$U78</f>
        <v>0</v>
      </c>
      <c r="AJ78" s="30">
        <f>Data!$U78-Data!$V78</f>
        <v>0</v>
      </c>
      <c r="AK78" s="30">
        <f>(Data!$AH78+Data!$AI78)/(Data!$AH78+Data!$AI78+Data!$AJ78)</f>
        <v>1</v>
      </c>
      <c r="AL78" s="32">
        <f>Data!$AH78^2/SQRT(Data!$AH78^2+Data!$AI78^2+Data!$AJ78^2)</f>
        <v>2</v>
      </c>
      <c r="AM78" s="32">
        <f>Data!$AI78^2/SQRT(Data!$AH78^2+Data!$AI78^2+Data!$AJ78^2)</f>
        <v>0</v>
      </c>
      <c r="AN78" s="32">
        <f>Data!$AJ78^2/SQRT(Data!$AH78^2+Data!$AI78^2+Data!$AJ78^2)</f>
        <v>0</v>
      </c>
      <c r="AO78" s="30">
        <f>Data!$W78-Data!$X78</f>
        <v>0</v>
      </c>
      <c r="AP78" s="30">
        <f>Data!$X78-Data!$Y78</f>
        <v>0</v>
      </c>
      <c r="AQ78" s="30">
        <f>Data!$Y78-Data!$Z78</f>
        <v>0</v>
      </c>
      <c r="AR78" s="30" t="str">
        <f>(Data!$AO78+Data!$AP78)/(Data!$AO78+Data!$AP78+Data!$AQ78)</f>
        <v>#DIV/0!</v>
      </c>
      <c r="AS78" s="33" t="str">
        <f>Data!$AO78^2/SQRT(Data!$AO78^2+Data!$AP78^2+Data!$AQ78^2)</f>
        <v>#DIV/0!</v>
      </c>
      <c r="AT78" s="33" t="str">
        <f>Data!$AP78^2/SQRT(Data!$AO78^2+Data!$AP78^2+Data!$AQ78^2)</f>
        <v>#DIV/0!</v>
      </c>
      <c r="AU78" s="33" t="str">
        <f>Data!$AQ78^2/SQRT(Data!$AO78^2+Data!$AP78^2+Data!$AQ78^2)</f>
        <v>#DIV/0!</v>
      </c>
      <c r="AV78" s="34">
        <f>_xlfn.VAR.P(Data!$K78:$N78)</f>
        <v>18.296875</v>
      </c>
      <c r="AW78" s="35">
        <f>_xlfn.VAR.P(Data!$C78:$F78)</f>
        <v>0.75</v>
      </c>
      <c r="AX78" s="36">
        <f>_xlfn.VAR.P(Data!$G78:$J78)</f>
        <v>0</v>
      </c>
      <c r="AY78" s="37"/>
      <c r="AZ78" s="38"/>
      <c r="BA78" s="39"/>
      <c r="BB78" s="30" t="str">
        <f>IF(AND(Data!$AE78&gt;Data!$AF78,Data!$AE78&gt;Data!$AG78),"1",IF(AND(Data!$AF78&gt;Data!$AE78,Data!$AF78&gt;Data!$AG78),IF(Data!$AF78&lt;2.5*Data!$AE78,"1.2",IF(OR(Data!$AE78&gt;2.5,Data!$AE78+Data!$AF78+Data!$AG78&lt;9),"2.2","2")),IF(AND(Data!$AG78&gt;3.5*Data!$AE78,Data!$AG78&gt;3.5*Data!$AF78,Data!$AE78+Data!$AF78+Data!$AG78&gt;11,Data!$AE78+Data!$AF78&lt;2,Data!$Q78&gt;=18),"3",IF((Data!$AE78&gt;3*Data!$AF78),"1.3",IF(AND(Data!$AF78&gt;3*Data!$AE78,Data!$AF78&gt;2),"2.3","3.3")))))</f>
        <v>2.2</v>
      </c>
      <c r="BC78" s="30" t="str">
        <f>IF(AND(Data!$AL78&gt;Data!$AM78,Data!$AL78&gt;Data!$AN78),"1",IF(AND(Data!$AM78&gt;Data!$AL78,Data!$AM78&gt;Data!$AN78),IF(Data!$AM78&lt;2.5*Data!$AL78,"1.2",IF(OR(Data!$AL78&gt;2.5,Data!$AL78+Data!$AM78+Data!$AN78&lt;9),"2.2","2")),IF(AND(Data!$AN78&gt;3.5*Data!$AL78,Data!$AN78&gt;3.5*Data!$AM78,Data!$AL78+Data!$AM78+Data!$AN78&gt;11,Data!$AL78+Data!$AM78&lt;2,Data!$U78&gt;=18),"3",IF((Data!$AL78&gt;3*Data!$AM78),"1.3",IF(AND(Data!$AM78&gt;3*Data!$AL78,Data!$AM78&gt;2),"2.3","3.3")))))</f>
        <v>1</v>
      </c>
      <c r="BD78" s="30" t="str">
        <f>IF(AND(Data!$AS78&gt;Data!$AT78,Data!$AS78&gt;Data!$AU78),"1",IF(AND(Data!$AT78&gt;Data!$AS78,Data!$AT78&gt;Data!$AU78),IF(Data!$AT78&lt;2.5*Data!$AS78,"1.2",IF(OR(Data!$AS78&gt;2.5,Data!$AS78+Data!$AT78+Data!$AU78&lt;9),"2.2","2")),IF(AND(Data!$AU78&gt;3.5*Data!$AS78,Data!$AU78&gt;3.5*Data!$AT78,Data!$AS78+Data!$AT78+Data!$AU78&gt;11,Data!$AS78+Data!$AT78&lt;2,Data!$Y78&gt;=18),"3",IF((Data!$AS78&gt;3*Data!$AT78),"1.3",IF(AND(Data!$AT78&gt;3*Data!$AS78,Data!$AT78&gt;2),"2.3","3.3")))))</f>
        <v>#DIV/0!</v>
      </c>
      <c r="BE78" s="30" t="str">
        <f t="array" ref="BE78">XLOOKUP(Data!$O78,Data!$K78:$N78,$K$1:$N$1,"?",0,1)&amp;XLOOKUP(Data!$P78,Data!$K78:$N78,$K$1:$N$1,"?",0,1)&amp;XLOOKUP(Data!$Q78,Data!$K78:$N78,$K$1:$N$1,"?",0,1)</f>
        <v>DCI</v>
      </c>
      <c r="BF78" s="30" t="str">
        <f t="array" ref="BF78">XLOOKUP(Data!$S78,Data!$C78:$F78,$C$1:$F$1,"?",0,1)&amp;XLOOKUP(Data!$T78,Data!$C78:$F78,$C$1:$F$1,"?",0,1)&amp;XLOOKUP(Data!$U78,Data!$C78:$F78,$C$1:$F$1,"?",0,1)</f>
        <v>DII</v>
      </c>
      <c r="BG78" s="30" t="str">
        <f t="array" ref="BG78">XLOOKUP(Data!$W78,Data!$G78:$J78,$G$1:$J$1,"?",0,1)&amp;XLOOKUP(Data!$X78,Data!$G78:$J78,$G$1:$J$1,"?",0,1)&amp;XLOOKUP(Data!$Y78,Data!$G78:$J78,$G$1:$J$1,"?",0,1)</f>
        <v>DDD</v>
      </c>
      <c r="BH78" s="30" t="str">
        <f>VLOOKUP(LEFT(Data!$BE78,Data!$BB78),'Key 2'!$A$1:$C$40,2,FALSE)</f>
        <v>DC</v>
      </c>
      <c r="BI78" s="30" t="str">
        <f>VLOOKUP(LEFT(Data!$BF78,Data!$BC78),'Key 2'!$A$1:$C$40,2,FALSE)</f>
        <v>D</v>
      </c>
      <c r="BJ78" s="30" t="str">
        <f>VLOOKUP(LEFT(Data!$BG78,Data!$BD78),'Key 2'!$A$1:$C$40,2,FALSE)</f>
        <v>#DIV/0!</v>
      </c>
      <c r="BK78" s="30" t="str">
        <f>IF(AND(Data!$AV78&gt;=15,Data!$O78&gt;=20),"DG",IF(AND(Data!$AW78&gt;=15,Data!$S78&gt;=20),"MG",IF(AND(Data!$AV78&gt;=15,Data!$W78&gt;=20),"LG","0")))</f>
        <v>DG</v>
      </c>
      <c r="BL78" s="30" t="str">
        <f>IF(AND(Data!$BK78="DG",Data!$AW78&gt;=15,Data!$S78&gt;=20,Data!$BH78&lt;&gt;Data!$BI78),"MG","LG")</f>
        <v>LG</v>
      </c>
      <c r="BM78" s="30" t="str">
        <f>IF(Data!$BK78="DG",Data!$BH78,IF(Data!$BK78="MG",Data!$BI78,Data!$BJ78))</f>
        <v>DC</v>
      </c>
      <c r="BN78" s="30" t="str">
        <f>IF(Data!$BL78="DG",Data!$BH78,IF(Data!$BL78="MG",Data!$BI78,Data!$BJ78))</f>
        <v>#DIV/0!</v>
      </c>
      <c r="BO78" s="40"/>
      <c r="BP78" s="40"/>
      <c r="BQ78" s="40"/>
      <c r="BR78" s="41"/>
      <c r="BS78" s="41"/>
      <c r="BT78" s="41" t="str">
        <f>VLOOKUP(Data!$BR78,'Key 1'!$B$1:$D$15,2,FALSE)</f>
        <v>TI</v>
      </c>
      <c r="BU78" s="41" t="str">
        <f>VLOOKUP(Data!$BS78,'Key 1'!$B$1:$D$15,2,FALSE)</f>
        <v>TI</v>
      </c>
      <c r="BV78" s="41">
        <f>VLOOKUP(Data!$BR78,'Key 1'!$B$1:$D$15,3,FALSE)</f>
        <v>0</v>
      </c>
      <c r="BW78" s="41">
        <f>VLOOKUP(Data!$BS78,'Key 1'!$B$1:$D$15,3,FALSE)</f>
        <v>0</v>
      </c>
      <c r="BX78" s="41" t="str">
        <f>IF(Data!$BK78="DG",IF(INT(Data!$BB78)-Data!$BB78&lt;0,"Low","High"),IF(Data!$BK78="MG",IF(INT(Data!$BC78)-Data!$BC78&lt;0,"Low","High"),IF(Data!$BK78="LG",IF(INT(Data!$BD78)-Data!$BD78&lt;0,"Low","High"),"High")))</f>
        <v>Low</v>
      </c>
      <c r="BY78" s="41" t="str">
        <f>IF(Data!$BL78="DG",IF(INT(Data!$BB78)-Data!$BB78&lt;0,"Low","High"),IF(Data!$BL78="MG",IF(INT(Data!$BC78)-Data!$BC78&lt;0,"Low","High"),IF(Data!$BL78="LG",IF(INT(Data!$BD78)-Data!$BD78&lt;0,"Low","High"),"High")))</f>
        <v>#DIV/0!</v>
      </c>
      <c r="BZ78" s="41" t="str">
        <f>IF(AND(Data!$BX78="High",Data!$BY78="High"),"High","Low")</f>
        <v>#DIV/0!</v>
      </c>
      <c r="CA78" s="41" t="str">
        <f>IF(AND(Data!$BM78=Data!$BT78,Data!$BN78=Data!$BU78),"Matched",IF(Data!$BM78=Data!$BT78,"Sec Missed", IF(Data!$BN78=Data!$BU78," Pri Missed", "Both Missed")))</f>
        <v>#DIV/0!</v>
      </c>
      <c r="CB78" s="42">
        <v>100.0</v>
      </c>
      <c r="CC78" s="43" t="s">
        <v>100</v>
      </c>
      <c r="CD78" s="43" t="s">
        <v>100</v>
      </c>
      <c r="CE78" s="43" t="s">
        <v>17</v>
      </c>
      <c r="CF78" s="44"/>
      <c r="CG78" s="44"/>
      <c r="CH78" s="45" t="s">
        <v>17</v>
      </c>
      <c r="CI78" s="43" t="s">
        <v>97</v>
      </c>
      <c r="CJ78" s="42">
        <v>100.0</v>
      </c>
      <c r="CK78" s="43" t="s">
        <v>17</v>
      </c>
      <c r="CL78" s="43" t="s">
        <v>97</v>
      </c>
      <c r="CM78" s="42">
        <v>100.0</v>
      </c>
      <c r="CN78" s="43" t="s">
        <v>99</v>
      </c>
      <c r="CO78" s="1"/>
      <c r="CP78" s="1"/>
      <c r="CQ78" s="1"/>
      <c r="CR78" s="1"/>
      <c r="CS78" s="1"/>
      <c r="CT78" s="1"/>
      <c r="CU78" s="1"/>
    </row>
    <row r="79" ht="48.0" customHeight="1">
      <c r="A79" s="28">
        <v>2233.0</v>
      </c>
      <c r="B79" s="29">
        <v>28.0</v>
      </c>
      <c r="C79" s="30">
        <v>22.5</v>
      </c>
      <c r="D79" s="30">
        <v>22.0</v>
      </c>
      <c r="E79" s="30">
        <v>7.0</v>
      </c>
      <c r="F79" s="30">
        <v>16.0</v>
      </c>
      <c r="G79" s="30">
        <v>18.0</v>
      </c>
      <c r="H79" s="30">
        <v>16.0</v>
      </c>
      <c r="I79" s="30">
        <v>2.0</v>
      </c>
      <c r="J79" s="30">
        <v>25.0</v>
      </c>
      <c r="K79" s="30">
        <v>19.0</v>
      </c>
      <c r="L79" s="30">
        <v>19.0</v>
      </c>
      <c r="M79" s="30">
        <v>3.5</v>
      </c>
      <c r="N79" s="30">
        <v>21.0</v>
      </c>
      <c r="O79" s="31">
        <f>LARGE(Data!$K79:$N79,1)</f>
        <v>21</v>
      </c>
      <c r="P79" s="31">
        <f>LARGE(Data!$K79:$N79,2)</f>
        <v>19</v>
      </c>
      <c r="Q79" s="31">
        <f>LARGE(Data!$K79:$N79,3)</f>
        <v>19</v>
      </c>
      <c r="R79" s="31">
        <f>LARGE(Data!$K79:$N79,4)</f>
        <v>3.5</v>
      </c>
      <c r="S79" s="32">
        <f>LARGE(Data!$C79:$F79,1)</f>
        <v>22.5</v>
      </c>
      <c r="T79" s="32">
        <f>LARGE(Data!$C79:$F79,2)</f>
        <v>22</v>
      </c>
      <c r="U79" s="32">
        <f>LARGE(Data!$C79:$F79,3)</f>
        <v>16</v>
      </c>
      <c r="V79" s="32">
        <f>LARGE(Data!$C79:$F79,4)</f>
        <v>7</v>
      </c>
      <c r="W79" s="33">
        <f>LARGE(Data!$G79:$J79,1)</f>
        <v>25</v>
      </c>
      <c r="X79" s="33">
        <f>LARGE(Data!$G79:$J79,2)</f>
        <v>18</v>
      </c>
      <c r="Y79" s="33">
        <f>LARGE(Data!$G79:$J79,3)</f>
        <v>16</v>
      </c>
      <c r="Z79" s="33">
        <f>LARGE(Data!$G79:$J79,4)</f>
        <v>2</v>
      </c>
      <c r="AA79" s="30">
        <f>Data!$O79-Data!$P79</f>
        <v>2</v>
      </c>
      <c r="AB79" s="30">
        <f>Data!$P79-Data!$Q79</f>
        <v>0</v>
      </c>
      <c r="AC79" s="30">
        <f>Data!$Q79-Data!$R79</f>
        <v>15.5</v>
      </c>
      <c r="AD79" s="30">
        <f>(Data!$AA79+Data!$AB79)/SUM(Data!$AA79:$AC79)</f>
        <v>0.1142857143</v>
      </c>
      <c r="AE79" s="31">
        <f>Data!$AA79^2/SQRT(Data!$AA79^2+Data!$AB79^2+Data!$AC79^2)</f>
        <v>0.2559426753</v>
      </c>
      <c r="AF79" s="31">
        <f>Data!$AB79^2/SQRT(Data!$AA79^2+Data!$AB79^2+Data!$AC79^2)</f>
        <v>0</v>
      </c>
      <c r="AG79" s="31">
        <f>Data!$AC79^2/SQRT(Data!$AA79^2+Data!$AB79^2+Data!$AC79^2)</f>
        <v>15.37255693</v>
      </c>
      <c r="AH79" s="30">
        <f>Data!$S79-Data!$T79</f>
        <v>0.5</v>
      </c>
      <c r="AI79" s="30">
        <f>Data!$T79-Data!$U79</f>
        <v>6</v>
      </c>
      <c r="AJ79" s="30">
        <f>Data!$U79-Data!$V79</f>
        <v>9</v>
      </c>
      <c r="AK79" s="30">
        <f>(Data!$AH79+Data!$AI79)/(Data!$AH79+Data!$AI79+Data!$AJ79)</f>
        <v>0.4193548387</v>
      </c>
      <c r="AL79" s="32">
        <f>Data!$AH79^2/SQRT(Data!$AH79^2+Data!$AI79^2+Data!$AJ79^2)</f>
        <v>0.02308785483</v>
      </c>
      <c r="AM79" s="32">
        <f>Data!$AI79^2/SQRT(Data!$AH79^2+Data!$AI79^2+Data!$AJ79^2)</f>
        <v>3.324651095</v>
      </c>
      <c r="AN79" s="32">
        <f>Data!$AJ79^2/SQRT(Data!$AH79^2+Data!$AI79^2+Data!$AJ79^2)</f>
        <v>7.480464964</v>
      </c>
      <c r="AO79" s="30">
        <f>Data!$W79-Data!$X79</f>
        <v>7</v>
      </c>
      <c r="AP79" s="30">
        <f>Data!$X79-Data!$Y79</f>
        <v>2</v>
      </c>
      <c r="AQ79" s="30">
        <f>Data!$Y79-Data!$Z79</f>
        <v>14</v>
      </c>
      <c r="AR79" s="30">
        <f>(Data!$AO79+Data!$AP79)/(Data!$AO79+Data!$AP79+Data!$AQ79)</f>
        <v>0.3913043478</v>
      </c>
      <c r="AS79" s="33">
        <f>Data!$AO79^2/SQRT(Data!$AO79^2+Data!$AP79^2+Data!$AQ79^2)</f>
        <v>3.105248828</v>
      </c>
      <c r="AT79" s="33">
        <f>Data!$AP79^2/SQRT(Data!$AO79^2+Data!$AP79^2+Data!$AQ79^2)</f>
        <v>0.2534897002</v>
      </c>
      <c r="AU79" s="33">
        <f>Data!$AQ79^2/SQRT(Data!$AO79^2+Data!$AP79^2+Data!$AQ79^2)</f>
        <v>12.42099531</v>
      </c>
      <c r="AV79" s="34">
        <f>_xlfn.VAR.P(Data!$K79:$N79)</f>
        <v>49.671875</v>
      </c>
      <c r="AW79" s="35">
        <f>_xlfn.VAR.P(Data!$C79:$F79)</f>
        <v>39.046875</v>
      </c>
      <c r="AX79" s="36">
        <f>_xlfn.VAR.P(Data!$G79:$J79)</f>
        <v>69.6875</v>
      </c>
      <c r="AY79" s="37"/>
      <c r="AZ79" s="38"/>
      <c r="BA79" s="39"/>
      <c r="BB79" s="30" t="str">
        <f>IF(AND(Data!$AE79&gt;Data!$AF79,Data!$AE79&gt;Data!$AG79),"1",IF(AND(Data!$AF79&gt;Data!$AE79,Data!$AF79&gt;Data!$AG79),IF(Data!$AF79&lt;2.5*Data!$AE79,"1.2",IF(OR(Data!$AE79&gt;2.5,Data!$AE79+Data!$AF79+Data!$AG79&lt;9),"2.2","2")),IF(AND(Data!$AG79&gt;3.5*Data!$AE79,Data!$AG79&gt;3.5*Data!$AF79,Data!$AE79+Data!$AF79+Data!$AG79&gt;11,Data!$AE79+Data!$AF79&lt;2,Data!$Q79&gt;=18),"3",IF((Data!$AE79&gt;3*Data!$AF79),"1.3",IF(AND(Data!$AF79&gt;3*Data!$AE79,Data!$AF79&gt;2),"2.3","3.3")))))</f>
        <v>3</v>
      </c>
      <c r="BC79" s="30" t="str">
        <f>IF(AND(Data!$AL79&gt;Data!$AM79,Data!$AL79&gt;Data!$AN79),"1",IF(AND(Data!$AM79&gt;Data!$AL79,Data!$AM79&gt;Data!$AN79),IF(Data!$AM79&lt;2.5*Data!$AL79,"1.2",IF(OR(Data!$AL79&gt;2.5,Data!$AL79+Data!$AM79+Data!$AN79&lt;9),"2.2","2")),IF(AND(Data!$AN79&gt;3.5*Data!$AL79,Data!$AN79&gt;3.5*Data!$AM79,Data!$AL79+Data!$AM79+Data!$AN79&gt;11,Data!$AL79+Data!$AM79&lt;2,Data!$U79&gt;=18),"3",IF((Data!$AL79&gt;3*Data!$AM79),"1.3",IF(AND(Data!$AM79&gt;3*Data!$AL79,Data!$AM79&gt;2),"2.3","3.3")))))</f>
        <v>2.3</v>
      </c>
      <c r="BD79" s="30" t="str">
        <f>IF(AND(Data!$AS79&gt;Data!$AT79,Data!$AS79&gt;Data!$AU79),"1",IF(AND(Data!$AT79&gt;Data!$AS79,Data!$AT79&gt;Data!$AU79),IF(Data!$AT79&lt;2.5*Data!$AS79,"1.2",IF(OR(Data!$AS79&gt;2.5,Data!$AS79+Data!$AT79+Data!$AU79&lt;9),"2.2","2")),IF(AND(Data!$AU79&gt;3.5*Data!$AS79,Data!$AU79&gt;3.5*Data!$AT79,Data!$AS79+Data!$AT79+Data!$AU79&gt;11,Data!$AS79+Data!$AT79&lt;2,Data!$Y79&gt;=18),"3",IF((Data!$AS79&gt;3*Data!$AT79),"1.3",IF(AND(Data!$AT79&gt;3*Data!$AS79,Data!$AT79&gt;2),"2.3","3.3")))))</f>
        <v>1.3</v>
      </c>
      <c r="BE79" s="30" t="str">
        <f t="array" ref="BE79">XLOOKUP(Data!$O79,Data!$K79:$N79,$K$1:$N$1,"?",0,1)&amp;XLOOKUP(Data!$P79,Data!$K79:$N79,$K$1:$N$1,"?",0,1)&amp;XLOOKUP(Data!$Q79,Data!$K79:$N79,$K$1:$N$1,"?",0,1)</f>
        <v>CDD</v>
      </c>
      <c r="BF79" s="30" t="str">
        <f t="array" ref="BF79">XLOOKUP(Data!$S79,Data!$C79:$F79,$C$1:$F$1,"?",0,1)&amp;XLOOKUP(Data!$T79,Data!$C79:$F79,$C$1:$F$1,"?",0,1)&amp;XLOOKUP(Data!$U79,Data!$C79:$F79,$C$1:$F$1,"?",0,1)</f>
        <v>DIC</v>
      </c>
      <c r="BG79" s="30" t="str">
        <f t="array" ref="BG79">XLOOKUP(Data!$W79,Data!$G79:$J79,$G$1:$J$1,"?",0,1)&amp;XLOOKUP(Data!$X79,Data!$G79:$J79,$G$1:$J$1,"?",0,1)&amp;XLOOKUP(Data!$Y79,Data!$G79:$J79,$G$1:$J$1,"?",0,1)</f>
        <v>CDI</v>
      </c>
      <c r="BH79" s="30" t="str">
        <f>VLOOKUP(LEFT(Data!$BE79,Data!$BB79),'Key 2'!$A$1:$C$40,2,FALSE)</f>
        <v>#N/A</v>
      </c>
      <c r="BI79" s="30" t="str">
        <f>VLOOKUP(LEFT(Data!$BF79,Data!$BC79),'Key 2'!$A$1:$C$40,2,FALSE)</f>
        <v>DI</v>
      </c>
      <c r="BJ79" s="30" t="str">
        <f>VLOOKUP(LEFT(Data!$BG79,Data!$BD79),'Key 2'!$A$1:$C$40,2,FALSE)</f>
        <v>C</v>
      </c>
      <c r="BK79" s="30" t="str">
        <f>IF(AND(Data!$AV79&gt;=15,Data!$O79&gt;=20),"DG",IF(AND(Data!$AW79&gt;=15,Data!$S79&gt;=20),"MG",IF(AND(Data!$AV79&gt;=15,Data!$W79&gt;=20),"LG","0")))</f>
        <v>DG</v>
      </c>
      <c r="BL79" s="30" t="str">
        <f>IF(AND(Data!$BK79="DG",Data!$AW79&gt;=15,Data!$S79&gt;=20,Data!$BH79&lt;&gt;Data!$BI79),"MG","LG")</f>
        <v>#N/A</v>
      </c>
      <c r="BM79" s="30" t="str">
        <f>IF(Data!$BK79="DG",Data!$BH79,IF(Data!$BK79="MG",Data!$BI79,Data!$BJ79))</f>
        <v>#N/A</v>
      </c>
      <c r="BN79" s="30" t="str">
        <f>IF(Data!$BL79="DG",Data!$BH79,IF(Data!$BL79="MG",Data!$BI79,Data!$BJ79))</f>
        <v>#N/A</v>
      </c>
      <c r="BO79" s="40"/>
      <c r="BP79" s="40"/>
      <c r="BQ79" s="40"/>
      <c r="BR79" s="41"/>
      <c r="BS79" s="41"/>
      <c r="BT79" s="41" t="str">
        <f>VLOOKUP(Data!$BR79,'Key 1'!$B$1:$D$15,2,FALSE)</f>
        <v>TI</v>
      </c>
      <c r="BU79" s="41" t="str">
        <f>VLOOKUP(Data!$BS79,'Key 1'!$B$1:$D$15,2,FALSE)</f>
        <v>TI</v>
      </c>
      <c r="BV79" s="41">
        <f>VLOOKUP(Data!$BR79,'Key 1'!$B$1:$D$15,3,FALSE)</f>
        <v>0</v>
      </c>
      <c r="BW79" s="41">
        <f>VLOOKUP(Data!$BS79,'Key 1'!$B$1:$D$15,3,FALSE)</f>
        <v>0</v>
      </c>
      <c r="BX79" s="41" t="str">
        <f>IF(Data!$BK79="DG",IF(INT(Data!$BB79)-Data!$BB79&lt;0,"Low","High"),IF(Data!$BK79="MG",IF(INT(Data!$BC79)-Data!$BC79&lt;0,"Low","High"),IF(Data!$BK79="LG",IF(INT(Data!$BD79)-Data!$BD79&lt;0,"Low","High"),"High")))</f>
        <v>High</v>
      </c>
      <c r="BY79" s="41" t="str">
        <f>IF(Data!$BL79="DG",IF(INT(Data!$BB79)-Data!$BB79&lt;0,"Low","High"),IF(Data!$BL79="MG",IF(INT(Data!$BC79)-Data!$BC79&lt;0,"Low","High"),IF(Data!$BL79="LG",IF(INT(Data!$BD79)-Data!$BD79&lt;0,"Low","High"),"High")))</f>
        <v>#N/A</v>
      </c>
      <c r="BZ79" s="41" t="str">
        <f>IF(AND(Data!$BX79="High",Data!$BY79="High"),"High","Low")</f>
        <v>#N/A</v>
      </c>
      <c r="CA79" s="41" t="str">
        <f>IF(AND(Data!$BM79=Data!$BT79,Data!$BN79=Data!$BU79),"Matched",IF(Data!$BM79=Data!$BT79,"Sec Missed", IF(Data!$BN79=Data!$BU79," Pri Missed", "Both Missed")))</f>
        <v>#N/A</v>
      </c>
      <c r="CB79" s="42">
        <v>100.0</v>
      </c>
      <c r="CC79" s="42">
        <v>100.0</v>
      </c>
      <c r="CD79" s="42">
        <v>100.0</v>
      </c>
      <c r="CE79" s="43" t="s">
        <v>101</v>
      </c>
      <c r="CF79" s="43" t="s">
        <v>15</v>
      </c>
      <c r="CG79" s="43" t="s">
        <v>3</v>
      </c>
      <c r="CH79" s="45" t="s">
        <v>101</v>
      </c>
      <c r="CI79" s="43" t="s">
        <v>97</v>
      </c>
      <c r="CJ79" s="42">
        <v>100.0</v>
      </c>
      <c r="CK79" s="43" t="s">
        <v>15</v>
      </c>
      <c r="CL79" s="43" t="s">
        <v>102</v>
      </c>
      <c r="CM79" s="42">
        <v>100.0</v>
      </c>
      <c r="CN79" s="43" t="s">
        <v>103</v>
      </c>
      <c r="CO79" s="1"/>
      <c r="CP79" s="1"/>
      <c r="CQ79" s="1"/>
      <c r="CR79" s="1"/>
      <c r="CS79" s="1"/>
      <c r="CT79" s="1"/>
      <c r="CU79" s="1"/>
    </row>
    <row r="80" ht="48.0" customHeight="1">
      <c r="A80" s="28">
        <v>2234.0</v>
      </c>
      <c r="B80" s="29">
        <v>28.0</v>
      </c>
      <c r="C80" s="30">
        <v>5.0</v>
      </c>
      <c r="D80" s="30">
        <v>2.0</v>
      </c>
      <c r="E80" s="30">
        <v>23.5</v>
      </c>
      <c r="F80" s="30">
        <v>23.0</v>
      </c>
      <c r="G80" s="30">
        <v>6.0</v>
      </c>
      <c r="H80" s="30">
        <v>10.0</v>
      </c>
      <c r="I80" s="30">
        <v>18.0</v>
      </c>
      <c r="J80" s="30">
        <v>25.0</v>
      </c>
      <c r="K80" s="30">
        <v>6.0</v>
      </c>
      <c r="L80" s="30">
        <v>4.0</v>
      </c>
      <c r="M80" s="30">
        <v>21.0</v>
      </c>
      <c r="N80" s="30">
        <v>25.0</v>
      </c>
      <c r="O80" s="31">
        <f>LARGE(Data!$K80:$N80,1)</f>
        <v>25</v>
      </c>
      <c r="P80" s="31">
        <f>LARGE(Data!$K80:$N80,2)</f>
        <v>21</v>
      </c>
      <c r="Q80" s="31">
        <f>LARGE(Data!$K80:$N80,3)</f>
        <v>6</v>
      </c>
      <c r="R80" s="31">
        <f>LARGE(Data!$K80:$N80,4)</f>
        <v>4</v>
      </c>
      <c r="S80" s="32">
        <f>LARGE(Data!$C80:$F80,1)</f>
        <v>23.5</v>
      </c>
      <c r="T80" s="32">
        <f>LARGE(Data!$C80:$F80,2)</f>
        <v>23</v>
      </c>
      <c r="U80" s="32">
        <f>LARGE(Data!$C80:$F80,3)</f>
        <v>5</v>
      </c>
      <c r="V80" s="32">
        <f>LARGE(Data!$C80:$F80,4)</f>
        <v>2</v>
      </c>
      <c r="W80" s="33">
        <f>LARGE(Data!$G80:$J80,1)</f>
        <v>25</v>
      </c>
      <c r="X80" s="33">
        <f>LARGE(Data!$G80:$J80,2)</f>
        <v>18</v>
      </c>
      <c r="Y80" s="33">
        <f>LARGE(Data!$G80:$J80,3)</f>
        <v>10</v>
      </c>
      <c r="Z80" s="33">
        <f>LARGE(Data!$G80:$J80,4)</f>
        <v>6</v>
      </c>
      <c r="AA80" s="30">
        <f>Data!$O80-Data!$P80</f>
        <v>4</v>
      </c>
      <c r="AB80" s="30">
        <f>Data!$P80-Data!$Q80</f>
        <v>15</v>
      </c>
      <c r="AC80" s="30">
        <f>Data!$Q80-Data!$R80</f>
        <v>2</v>
      </c>
      <c r="AD80" s="30">
        <f>(Data!$AA80+Data!$AB80)/SUM(Data!$AA80:$AC80)</f>
        <v>0.9047619048</v>
      </c>
      <c r="AE80" s="31">
        <f>Data!$AA80^2/SQRT(Data!$AA80^2+Data!$AB80^2+Data!$AC80^2)</f>
        <v>1.022202504</v>
      </c>
      <c r="AF80" s="31">
        <f>Data!$AB80^2/SQRT(Data!$AA80^2+Data!$AB80^2+Data!$AC80^2)</f>
        <v>14.37472271</v>
      </c>
      <c r="AG80" s="31">
        <f>Data!$AC80^2/SQRT(Data!$AA80^2+Data!$AB80^2+Data!$AC80^2)</f>
        <v>0.255550626</v>
      </c>
      <c r="AH80" s="30">
        <f>Data!$S80-Data!$T80</f>
        <v>0.5</v>
      </c>
      <c r="AI80" s="30">
        <f>Data!$T80-Data!$U80</f>
        <v>18</v>
      </c>
      <c r="AJ80" s="30">
        <f>Data!$U80-Data!$V80</f>
        <v>3</v>
      </c>
      <c r="AK80" s="30">
        <f>(Data!$AH80+Data!$AI80)/(Data!$AH80+Data!$AI80+Data!$AJ80)</f>
        <v>0.8604651163</v>
      </c>
      <c r="AL80" s="32">
        <f>Data!$AH80^2/SQRT(Data!$AH80^2+Data!$AI80^2+Data!$AJ80^2)</f>
        <v>0.01369477589</v>
      </c>
      <c r="AM80" s="32">
        <f>Data!$AI80^2/SQRT(Data!$AH80^2+Data!$AI80^2+Data!$AJ80^2)</f>
        <v>17.74842956</v>
      </c>
      <c r="AN80" s="32">
        <f>Data!$AJ80^2/SQRT(Data!$AH80^2+Data!$AI80^2+Data!$AJ80^2)</f>
        <v>0.4930119321</v>
      </c>
      <c r="AO80" s="30">
        <f>Data!$W80-Data!$X80</f>
        <v>7</v>
      </c>
      <c r="AP80" s="30">
        <f>Data!$X80-Data!$Y80</f>
        <v>8</v>
      </c>
      <c r="AQ80" s="30">
        <f>Data!$Y80-Data!$Z80</f>
        <v>4</v>
      </c>
      <c r="AR80" s="30">
        <f>(Data!$AO80+Data!$AP80)/(Data!$AO80+Data!$AP80+Data!$AQ80)</f>
        <v>0.7894736842</v>
      </c>
      <c r="AS80" s="33">
        <f>Data!$AO80^2/SQRT(Data!$AO80^2+Data!$AP80^2+Data!$AQ80^2)</f>
        <v>4.314209441</v>
      </c>
      <c r="AT80" s="33">
        <f>Data!$AP80^2/SQRT(Data!$AO80^2+Data!$AP80^2+Data!$AQ80^2)</f>
        <v>5.6348858</v>
      </c>
      <c r="AU80" s="33">
        <f>Data!$AQ80^2/SQRT(Data!$AO80^2+Data!$AP80^2+Data!$AQ80^2)</f>
        <v>1.40872145</v>
      </c>
      <c r="AV80" s="34">
        <f>_xlfn.VAR.P(Data!$K80:$N80)</f>
        <v>83.5</v>
      </c>
      <c r="AW80" s="35">
        <f>_xlfn.VAR.P(Data!$C80:$F80)</f>
        <v>98.671875</v>
      </c>
      <c r="AX80" s="36">
        <f>_xlfn.VAR.P(Data!$G80:$J80)</f>
        <v>53.6875</v>
      </c>
      <c r="AY80" s="37"/>
      <c r="AZ80" s="38"/>
      <c r="BA80" s="39"/>
      <c r="BB80" s="30" t="str">
        <f>IF(AND(Data!$AE80&gt;Data!$AF80,Data!$AE80&gt;Data!$AG80),"1",IF(AND(Data!$AF80&gt;Data!$AE80,Data!$AF80&gt;Data!$AG80),IF(Data!$AF80&lt;2.5*Data!$AE80,"1.2",IF(OR(Data!$AE80&gt;2.5,Data!$AE80+Data!$AF80+Data!$AG80&lt;9),"2.2","2")),IF(AND(Data!$AG80&gt;3.5*Data!$AE80,Data!$AG80&gt;3.5*Data!$AF80,Data!$AE80+Data!$AF80+Data!$AG80&gt;11,Data!$AE80+Data!$AF80&lt;2,Data!$Q80&gt;=18),"3",IF((Data!$AE80&gt;3*Data!$AF80),"1.3",IF(AND(Data!$AF80&gt;3*Data!$AE80,Data!$AF80&gt;2),"2.3","3.3")))))</f>
        <v>2</v>
      </c>
      <c r="BC80" s="30" t="str">
        <f>IF(AND(Data!$AL80&gt;Data!$AM80,Data!$AL80&gt;Data!$AN80),"1",IF(AND(Data!$AM80&gt;Data!$AL80,Data!$AM80&gt;Data!$AN80),IF(Data!$AM80&lt;2.5*Data!$AL80,"1.2",IF(OR(Data!$AL80&gt;2.5,Data!$AL80+Data!$AM80+Data!$AN80&lt;9),"2.2","2")),IF(AND(Data!$AN80&gt;3.5*Data!$AL80,Data!$AN80&gt;3.5*Data!$AM80,Data!$AL80+Data!$AM80+Data!$AN80&gt;11,Data!$AL80+Data!$AM80&lt;2,Data!$U80&gt;=18),"3",IF((Data!$AL80&gt;3*Data!$AM80),"1.3",IF(AND(Data!$AM80&gt;3*Data!$AL80,Data!$AM80&gt;2),"2.3","3.3")))))</f>
        <v>2</v>
      </c>
      <c r="BD80" s="30" t="str">
        <f>IF(AND(Data!$AS80&gt;Data!$AT80,Data!$AS80&gt;Data!$AU80),"1",IF(AND(Data!$AT80&gt;Data!$AS80,Data!$AT80&gt;Data!$AU80),IF(Data!$AT80&lt;2.5*Data!$AS80,"1.2",IF(OR(Data!$AS80&gt;2.5,Data!$AS80+Data!$AT80+Data!$AU80&lt;9),"2.2","2")),IF(AND(Data!$AU80&gt;3.5*Data!$AS80,Data!$AU80&gt;3.5*Data!$AT80,Data!$AS80+Data!$AT80+Data!$AU80&gt;11,Data!$AS80+Data!$AT80&lt;2,Data!$Y80&gt;=18),"3",IF((Data!$AS80&gt;3*Data!$AT80),"1.3",IF(AND(Data!$AT80&gt;3*Data!$AS80,Data!$AT80&gt;2),"2.3","3.3")))))</f>
        <v>1.2</v>
      </c>
      <c r="BE80" s="30" t="str">
        <f t="array" ref="BE80">XLOOKUP(Data!$O80,Data!$K80:$N80,$K$1:$N$1,"?",0,1)&amp;XLOOKUP(Data!$P80,Data!$K80:$N80,$K$1:$N$1,"?",0,1)&amp;XLOOKUP(Data!$Q80,Data!$K80:$N80,$K$1:$N$1,"?",0,1)</f>
        <v>CSD</v>
      </c>
      <c r="BF80" s="30" t="str">
        <f t="array" ref="BF80">XLOOKUP(Data!$S80,Data!$C80:$F80,$C$1:$F$1,"?",0,1)&amp;XLOOKUP(Data!$T80,Data!$C80:$F80,$C$1:$F$1,"?",0,1)&amp;XLOOKUP(Data!$U80,Data!$C80:$F80,$C$1:$F$1,"?",0,1)</f>
        <v>SCD</v>
      </c>
      <c r="BG80" s="30" t="str">
        <f t="array" ref="BG80">XLOOKUP(Data!$W80,Data!$G80:$J80,$G$1:$J$1,"?",0,1)&amp;XLOOKUP(Data!$X80,Data!$G80:$J80,$G$1:$J$1,"?",0,1)&amp;XLOOKUP(Data!$Y80,Data!$G80:$J80,$G$1:$J$1,"?",0,1)</f>
        <v>CSI</v>
      </c>
      <c r="BH80" s="30" t="str">
        <f>VLOOKUP(LEFT(Data!$BE80,Data!$BB80),'Key 2'!$A$1:$C$40,2,FALSE)</f>
        <v>SC</v>
      </c>
      <c r="BI80" s="30" t="str">
        <f>VLOOKUP(LEFT(Data!$BF80,Data!$BC80),'Key 2'!$A$1:$C$40,2,FALSE)</f>
        <v>SC</v>
      </c>
      <c r="BJ80" s="30" t="str">
        <f>VLOOKUP(LEFT(Data!$BG80,Data!$BD80),'Key 2'!$A$1:$C$40,2,FALSE)</f>
        <v>C</v>
      </c>
      <c r="BK80" s="30" t="str">
        <f>IF(AND(Data!$AV80&gt;=15,Data!$O80&gt;=20),"DG",IF(AND(Data!$AW80&gt;=15,Data!$S80&gt;=20),"MG",IF(AND(Data!$AV80&gt;=15,Data!$W80&gt;=20),"LG","0")))</f>
        <v>DG</v>
      </c>
      <c r="BL80" s="30" t="str">
        <f>IF(AND(Data!$BK80="DG",Data!$AW80&gt;=15,Data!$S80&gt;=20,Data!$BH80&lt;&gt;Data!$BI80),"MG","LG")</f>
        <v>LG</v>
      </c>
      <c r="BM80" s="30" t="str">
        <f>IF(Data!$BK80="DG",Data!$BH80,IF(Data!$BK80="MG",Data!$BI80,Data!$BJ80))</f>
        <v>SC</v>
      </c>
      <c r="BN80" s="30" t="str">
        <f>IF(Data!$BL80="DG",Data!$BH80,IF(Data!$BL80="MG",Data!$BI80,Data!$BJ80))</f>
        <v>C</v>
      </c>
      <c r="BO80" s="40"/>
      <c r="BP80" s="40"/>
      <c r="BQ80" s="40"/>
      <c r="BR80" s="41"/>
      <c r="BS80" s="41"/>
      <c r="BT80" s="41" t="str">
        <f>VLOOKUP(Data!$BR80,'Key 1'!$B$1:$D$15,2,FALSE)</f>
        <v>TI</v>
      </c>
      <c r="BU80" s="41" t="str">
        <f>VLOOKUP(Data!$BS80,'Key 1'!$B$1:$D$15,2,FALSE)</f>
        <v>TI</v>
      </c>
      <c r="BV80" s="41">
        <f>VLOOKUP(Data!$BR80,'Key 1'!$B$1:$D$15,3,FALSE)</f>
        <v>0</v>
      </c>
      <c r="BW80" s="41">
        <f>VLOOKUP(Data!$BS80,'Key 1'!$B$1:$D$15,3,FALSE)</f>
        <v>0</v>
      </c>
      <c r="BX80" s="41" t="str">
        <f>IF(Data!$BK80="DG",IF(INT(Data!$BB80)-Data!$BB80&lt;0,"Low","High"),IF(Data!$BK80="MG",IF(INT(Data!$BC80)-Data!$BC80&lt;0,"Low","High"),IF(Data!$BK80="LG",IF(INT(Data!$BD80)-Data!$BD80&lt;0,"Low","High"),"High")))</f>
        <v>High</v>
      </c>
      <c r="BY80" s="41" t="str">
        <f>IF(Data!$BL80="DG",IF(INT(Data!$BB80)-Data!$BB80&lt;0,"Low","High"),IF(Data!$BL80="MG",IF(INT(Data!$BC80)-Data!$BC80&lt;0,"Low","High"),IF(Data!$BL80="LG",IF(INT(Data!$BD80)-Data!$BD80&lt;0,"Low","High"),"High")))</f>
        <v>Low</v>
      </c>
      <c r="BZ80" s="41" t="str">
        <f>IF(AND(Data!$BX80="High",Data!$BY80="High"),"High","Low")</f>
        <v>Low</v>
      </c>
      <c r="CA80" s="41" t="str">
        <f>IF(AND(Data!$BM80=Data!$BT80,Data!$BN80=Data!$BU80),"Matched",IF(Data!$BM80=Data!$BT80,"Sec Missed", IF(Data!$BN80=Data!$BU80," Pri Missed", "Both Missed")))</f>
        <v>Both Missed</v>
      </c>
      <c r="CB80" s="42">
        <v>100.0</v>
      </c>
      <c r="CC80" s="42">
        <v>100.0</v>
      </c>
      <c r="CD80" s="42">
        <v>100.0</v>
      </c>
      <c r="CE80" s="43" t="s">
        <v>105</v>
      </c>
      <c r="CF80" s="43" t="s">
        <v>105</v>
      </c>
      <c r="CG80" s="43" t="s">
        <v>3</v>
      </c>
      <c r="CH80" s="45" t="s">
        <v>105</v>
      </c>
      <c r="CI80" s="43" t="s">
        <v>97</v>
      </c>
      <c r="CJ80" s="42">
        <v>100.0</v>
      </c>
      <c r="CK80" s="43" t="s">
        <v>3</v>
      </c>
      <c r="CL80" s="43" t="s">
        <v>98</v>
      </c>
      <c r="CM80" s="42">
        <v>100.0</v>
      </c>
      <c r="CN80" s="43" t="s">
        <v>104</v>
      </c>
      <c r="CO80" s="1"/>
      <c r="CP80" s="1"/>
      <c r="CQ80" s="1"/>
      <c r="CR80" s="1"/>
      <c r="CS80" s="1"/>
      <c r="CT80" s="1"/>
      <c r="CU80" s="1"/>
    </row>
    <row r="81" ht="48.0" customHeight="1">
      <c r="A81" s="28">
        <v>2235.0</v>
      </c>
      <c r="B81" s="29">
        <v>28.0</v>
      </c>
      <c r="C81" s="30">
        <v>16.0</v>
      </c>
      <c r="D81" s="30">
        <v>16.0</v>
      </c>
      <c r="E81" s="30">
        <v>10.0</v>
      </c>
      <c r="F81" s="30">
        <v>26.0</v>
      </c>
      <c r="G81" s="30">
        <v>14.0</v>
      </c>
      <c r="H81" s="30">
        <v>10.0</v>
      </c>
      <c r="I81" s="30">
        <v>7.0</v>
      </c>
      <c r="J81" s="30">
        <v>25.0</v>
      </c>
      <c r="K81" s="30">
        <v>15.0</v>
      </c>
      <c r="L81" s="30">
        <v>12.0</v>
      </c>
      <c r="M81" s="30">
        <v>7.0</v>
      </c>
      <c r="N81" s="30">
        <v>25.33333333333332</v>
      </c>
      <c r="O81" s="31">
        <f>LARGE(Data!$K81:$N81,1)</f>
        <v>25.33333333</v>
      </c>
      <c r="P81" s="31">
        <f>LARGE(Data!$K81:$N81,2)</f>
        <v>15</v>
      </c>
      <c r="Q81" s="31">
        <f>LARGE(Data!$K81:$N81,3)</f>
        <v>12</v>
      </c>
      <c r="R81" s="31">
        <f>LARGE(Data!$K81:$N81,4)</f>
        <v>7</v>
      </c>
      <c r="S81" s="32">
        <f>LARGE(Data!$C81:$F81,1)</f>
        <v>26</v>
      </c>
      <c r="T81" s="32">
        <f>LARGE(Data!$C81:$F81,2)</f>
        <v>16</v>
      </c>
      <c r="U81" s="32">
        <f>LARGE(Data!$C81:$F81,3)</f>
        <v>16</v>
      </c>
      <c r="V81" s="32">
        <f>LARGE(Data!$C81:$F81,4)</f>
        <v>10</v>
      </c>
      <c r="W81" s="33">
        <f>LARGE(Data!$G81:$J81,1)</f>
        <v>25</v>
      </c>
      <c r="X81" s="33">
        <f>LARGE(Data!$G81:$J81,2)</f>
        <v>14</v>
      </c>
      <c r="Y81" s="33">
        <f>LARGE(Data!$G81:$J81,3)</f>
        <v>10</v>
      </c>
      <c r="Z81" s="33">
        <f>LARGE(Data!$G81:$J81,4)</f>
        <v>7</v>
      </c>
      <c r="AA81" s="30">
        <f>Data!$O81-Data!$P81</f>
        <v>10.33333333</v>
      </c>
      <c r="AB81" s="30">
        <f>Data!$P81-Data!$Q81</f>
        <v>3</v>
      </c>
      <c r="AC81" s="30">
        <f>Data!$Q81-Data!$R81</f>
        <v>5</v>
      </c>
      <c r="AD81" s="30">
        <f>(Data!$AA81+Data!$AB81)/SUM(Data!$AA81:$AC81)</f>
        <v>0.7272727273</v>
      </c>
      <c r="AE81" s="31">
        <f>Data!$AA81^2/SQRT(Data!$AA81^2+Data!$AB81^2+Data!$AC81^2)</f>
        <v>8.999405595</v>
      </c>
      <c r="AF81" s="31">
        <f>Data!$AB81^2/SQRT(Data!$AA81^2+Data!$AB81^2+Data!$AC81^2)</f>
        <v>0.7585347067</v>
      </c>
      <c r="AG81" s="31">
        <f>Data!$AC81^2/SQRT(Data!$AA81^2+Data!$AB81^2+Data!$AC81^2)</f>
        <v>2.107040852</v>
      </c>
      <c r="AH81" s="30">
        <f>Data!$S81-Data!$T81</f>
        <v>10</v>
      </c>
      <c r="AI81" s="30">
        <f>Data!$T81-Data!$U81</f>
        <v>0</v>
      </c>
      <c r="AJ81" s="30">
        <f>Data!$U81-Data!$V81</f>
        <v>6</v>
      </c>
      <c r="AK81" s="30">
        <f>(Data!$AH81+Data!$AI81)/(Data!$AH81+Data!$AI81+Data!$AJ81)</f>
        <v>0.625</v>
      </c>
      <c r="AL81" s="32">
        <f>Data!$AH81^2/SQRT(Data!$AH81^2+Data!$AI81^2+Data!$AJ81^2)</f>
        <v>8.574929257</v>
      </c>
      <c r="AM81" s="32">
        <f>Data!$AI81^2/SQRT(Data!$AH81^2+Data!$AI81^2+Data!$AJ81^2)</f>
        <v>0</v>
      </c>
      <c r="AN81" s="32">
        <f>Data!$AJ81^2/SQRT(Data!$AH81^2+Data!$AI81^2+Data!$AJ81^2)</f>
        <v>3.086974533</v>
      </c>
      <c r="AO81" s="30">
        <f>Data!$W81-Data!$X81</f>
        <v>11</v>
      </c>
      <c r="AP81" s="30">
        <f>Data!$X81-Data!$Y81</f>
        <v>4</v>
      </c>
      <c r="AQ81" s="30">
        <f>Data!$Y81-Data!$Z81</f>
        <v>3</v>
      </c>
      <c r="AR81" s="30">
        <f>(Data!$AO81+Data!$AP81)/(Data!$AO81+Data!$AP81+Data!$AQ81)</f>
        <v>0.8333333333</v>
      </c>
      <c r="AS81" s="33">
        <f>Data!$AO81^2/SQRT(Data!$AO81^2+Data!$AP81^2+Data!$AQ81^2)</f>
        <v>10.01403125</v>
      </c>
      <c r="AT81" s="33">
        <f>Data!$AP81^2/SQRT(Data!$AO81^2+Data!$AP81^2+Data!$AQ81^2)</f>
        <v>1.324169422</v>
      </c>
      <c r="AU81" s="33">
        <f>Data!$AQ81^2/SQRT(Data!$AO81^2+Data!$AP81^2+Data!$AQ81^2)</f>
        <v>0.7448452997</v>
      </c>
      <c r="AV81" s="34">
        <f>_xlfn.VAR.P(Data!$K81:$N81)</f>
        <v>44.91666667</v>
      </c>
      <c r="AW81" s="35">
        <f>_xlfn.VAR.P(Data!$C81:$F81)</f>
        <v>33</v>
      </c>
      <c r="AX81" s="36">
        <f>_xlfn.VAR.P(Data!$G81:$J81)</f>
        <v>46.5</v>
      </c>
      <c r="AY81" s="37"/>
      <c r="AZ81" s="38"/>
      <c r="BA81" s="39"/>
      <c r="BB81" s="30" t="str">
        <f>IF(AND(Data!$AE81&gt;Data!$AF81,Data!$AE81&gt;Data!$AG81),"1",IF(AND(Data!$AF81&gt;Data!$AE81,Data!$AF81&gt;Data!$AG81),IF(Data!$AF81&lt;2.5*Data!$AE81,"1.2",IF(OR(Data!$AE81&gt;2.5,Data!$AE81+Data!$AF81+Data!$AG81&lt;9),"2.2","2")),IF(AND(Data!$AG81&gt;3.5*Data!$AE81,Data!$AG81&gt;3.5*Data!$AF81,Data!$AE81+Data!$AF81+Data!$AG81&gt;11,Data!$AE81+Data!$AF81&lt;2,Data!$Q81&gt;=18),"3",IF((Data!$AE81&gt;3*Data!$AF81),"1.3",IF(AND(Data!$AF81&gt;3*Data!$AE81,Data!$AF81&gt;2),"2.3","3.3")))))</f>
        <v>1</v>
      </c>
      <c r="BC81" s="30" t="str">
        <f>IF(AND(Data!$AL81&gt;Data!$AM81,Data!$AL81&gt;Data!$AN81),"1",IF(AND(Data!$AM81&gt;Data!$AL81,Data!$AM81&gt;Data!$AN81),IF(Data!$AM81&lt;2.5*Data!$AL81,"1.2",IF(OR(Data!$AL81&gt;2.5,Data!$AL81+Data!$AM81+Data!$AN81&lt;9),"2.2","2")),IF(AND(Data!$AN81&gt;3.5*Data!$AL81,Data!$AN81&gt;3.5*Data!$AM81,Data!$AL81+Data!$AM81+Data!$AN81&gt;11,Data!$AL81+Data!$AM81&lt;2,Data!$U81&gt;=18),"3",IF((Data!$AL81&gt;3*Data!$AM81),"1.3",IF(AND(Data!$AM81&gt;3*Data!$AL81,Data!$AM81&gt;2),"2.3","3.3")))))</f>
        <v>1</v>
      </c>
      <c r="BD81" s="30" t="str">
        <f>IF(AND(Data!$AS81&gt;Data!$AT81,Data!$AS81&gt;Data!$AU81),"1",IF(AND(Data!$AT81&gt;Data!$AS81,Data!$AT81&gt;Data!$AU81),IF(Data!$AT81&lt;2.5*Data!$AS81,"1.2",IF(OR(Data!$AS81&gt;2.5,Data!$AS81+Data!$AT81+Data!$AU81&lt;9),"2.2","2")),IF(AND(Data!$AU81&gt;3.5*Data!$AS81,Data!$AU81&gt;3.5*Data!$AT81,Data!$AS81+Data!$AT81+Data!$AU81&gt;11,Data!$AS81+Data!$AT81&lt;2,Data!$Y81&gt;=18),"3",IF((Data!$AS81&gt;3*Data!$AT81),"1.3",IF(AND(Data!$AT81&gt;3*Data!$AS81,Data!$AT81&gt;2),"2.3","3.3")))))</f>
        <v>1</v>
      </c>
      <c r="BE81" s="30" t="str">
        <f t="array" ref="BE81">XLOOKUP(Data!$O81,Data!$K81:$N81,$K$1:$N$1,"?",0,1)&amp;XLOOKUP(Data!$P81,Data!$K81:$N81,$K$1:$N$1,"?",0,1)&amp;XLOOKUP(Data!$Q81,Data!$K81:$N81,$K$1:$N$1,"?",0,1)</f>
        <v>CDI</v>
      </c>
      <c r="BF81" s="30" t="str">
        <f t="array" ref="BF81">XLOOKUP(Data!$S81,Data!$C81:$F81,$C$1:$F$1,"?",0,1)&amp;XLOOKUP(Data!$T81,Data!$C81:$F81,$C$1:$F$1,"?",0,1)&amp;XLOOKUP(Data!$U81,Data!$C81:$F81,$C$1:$F$1,"?",0,1)</f>
        <v>CDD</v>
      </c>
      <c r="BG81" s="30" t="str">
        <f t="array" ref="BG81">XLOOKUP(Data!$W81,Data!$G81:$J81,$G$1:$J$1,"?",0,1)&amp;XLOOKUP(Data!$X81,Data!$G81:$J81,$G$1:$J$1,"?",0,1)&amp;XLOOKUP(Data!$Y81,Data!$G81:$J81,$G$1:$J$1,"?",0,1)</f>
        <v>CDI</v>
      </c>
      <c r="BH81" s="30" t="str">
        <f>VLOOKUP(LEFT(Data!$BE81,Data!$BB81),'Key 2'!$A$1:$C$40,2,FALSE)</f>
        <v>C</v>
      </c>
      <c r="BI81" s="30" t="str">
        <f>VLOOKUP(LEFT(Data!$BF81,Data!$BC81),'Key 2'!$A$1:$C$40,2,FALSE)</f>
        <v>C</v>
      </c>
      <c r="BJ81" s="30" t="str">
        <f>VLOOKUP(LEFT(Data!$BG81,Data!$BD81),'Key 2'!$A$1:$C$40,2,FALSE)</f>
        <v>C</v>
      </c>
      <c r="BK81" s="30" t="str">
        <f>IF(AND(Data!$AV81&gt;=15,Data!$O81&gt;=20),"DG",IF(AND(Data!$AW81&gt;=15,Data!$S81&gt;=20),"MG",IF(AND(Data!$AV81&gt;=15,Data!$W81&gt;=20),"LG","0")))</f>
        <v>DG</v>
      </c>
      <c r="BL81" s="30" t="str">
        <f>IF(AND(Data!$BK81="DG",Data!$AW81&gt;=15,Data!$S81&gt;=20,Data!$BH81&lt;&gt;Data!$BI81),"MG","LG")</f>
        <v>LG</v>
      </c>
      <c r="BM81" s="30" t="str">
        <f>IF(Data!$BK81="DG",Data!$BH81,IF(Data!$BK81="MG",Data!$BI81,Data!$BJ81))</f>
        <v>C</v>
      </c>
      <c r="BN81" s="30" t="str">
        <f>IF(Data!$BL81="DG",Data!$BH81,IF(Data!$BL81="MG",Data!$BI81,Data!$BJ81))</f>
        <v>C</v>
      </c>
      <c r="BO81" s="40"/>
      <c r="BP81" s="40"/>
      <c r="BQ81" s="40"/>
      <c r="BR81" s="41"/>
      <c r="BS81" s="41"/>
      <c r="BT81" s="41" t="str">
        <f>VLOOKUP(Data!$BR81,'Key 1'!$B$1:$D$15,2,FALSE)</f>
        <v>TI</v>
      </c>
      <c r="BU81" s="41" t="str">
        <f>VLOOKUP(Data!$BS81,'Key 1'!$B$1:$D$15,2,FALSE)</f>
        <v>TI</v>
      </c>
      <c r="BV81" s="41">
        <f>VLOOKUP(Data!$BR81,'Key 1'!$B$1:$D$15,3,FALSE)</f>
        <v>0</v>
      </c>
      <c r="BW81" s="41">
        <f>VLOOKUP(Data!$BS81,'Key 1'!$B$1:$D$15,3,FALSE)</f>
        <v>0</v>
      </c>
      <c r="BX81" s="41" t="str">
        <f>IF(Data!$BK81="DG",IF(INT(Data!$BB81)-Data!$BB81&lt;0,"Low","High"),IF(Data!$BK81="MG",IF(INT(Data!$BC81)-Data!$BC81&lt;0,"Low","High"),IF(Data!$BK81="LG",IF(INT(Data!$BD81)-Data!$BD81&lt;0,"Low","High"),"High")))</f>
        <v>High</v>
      </c>
      <c r="BY81" s="41" t="str">
        <f>IF(Data!$BL81="DG",IF(INT(Data!$BB81)-Data!$BB81&lt;0,"Low","High"),IF(Data!$BL81="MG",IF(INT(Data!$BC81)-Data!$BC81&lt;0,"Low","High"),IF(Data!$BL81="LG",IF(INT(Data!$BD81)-Data!$BD81&lt;0,"Low","High"),"High")))</f>
        <v>High</v>
      </c>
      <c r="BZ81" s="41" t="str">
        <f>IF(AND(Data!$BX81="High",Data!$BY81="High"),"High","Low")</f>
        <v>High</v>
      </c>
      <c r="CA81" s="41" t="str">
        <f>IF(AND(Data!$BM81=Data!$BT81,Data!$BN81=Data!$BU81),"Matched",IF(Data!$BM81=Data!$BT81,"Sec Missed", IF(Data!$BN81=Data!$BU81," Pri Missed", "Both Missed")))</f>
        <v>Both Missed</v>
      </c>
      <c r="CB81" s="42">
        <v>100.0</v>
      </c>
      <c r="CC81" s="42">
        <v>100.0</v>
      </c>
      <c r="CD81" s="42">
        <v>100.0</v>
      </c>
      <c r="CE81" s="43" t="s">
        <v>3</v>
      </c>
      <c r="CF81" s="43" t="s">
        <v>3</v>
      </c>
      <c r="CG81" s="43" t="s">
        <v>3</v>
      </c>
      <c r="CH81" s="45" t="s">
        <v>3</v>
      </c>
      <c r="CI81" s="43" t="s">
        <v>97</v>
      </c>
      <c r="CJ81" s="42">
        <v>100.0</v>
      </c>
      <c r="CK81" s="43" t="s">
        <v>3</v>
      </c>
      <c r="CL81" s="43" t="s">
        <v>98</v>
      </c>
      <c r="CM81" s="42">
        <v>100.0</v>
      </c>
      <c r="CN81" s="43" t="s">
        <v>103</v>
      </c>
      <c r="CO81" s="1"/>
      <c r="CP81" s="1"/>
      <c r="CQ81" s="1"/>
      <c r="CR81" s="1"/>
      <c r="CS81" s="1"/>
      <c r="CT81" s="1"/>
      <c r="CU81" s="1"/>
    </row>
    <row r="82" ht="48.0" customHeight="1">
      <c r="A82" s="28">
        <v>2236.0</v>
      </c>
      <c r="B82" s="29">
        <v>28.0</v>
      </c>
      <c r="C82" s="30">
        <v>20.0</v>
      </c>
      <c r="D82" s="30">
        <v>14.0</v>
      </c>
      <c r="E82" s="30">
        <v>4.0</v>
      </c>
      <c r="F82" s="30">
        <v>24.0</v>
      </c>
      <c r="G82" s="30">
        <v>25.0</v>
      </c>
      <c r="H82" s="30">
        <v>3.0</v>
      </c>
      <c r="I82" s="30">
        <v>9.0</v>
      </c>
      <c r="J82" s="30">
        <v>18.5</v>
      </c>
      <c r="K82" s="30">
        <v>23.0</v>
      </c>
      <c r="L82" s="30">
        <v>7.0</v>
      </c>
      <c r="M82" s="30">
        <v>6.0</v>
      </c>
      <c r="N82" s="30">
        <v>23.0</v>
      </c>
      <c r="O82" s="31">
        <f>LARGE(Data!$K82:$N82,1)</f>
        <v>23</v>
      </c>
      <c r="P82" s="31">
        <f>LARGE(Data!$K82:$N82,2)</f>
        <v>23</v>
      </c>
      <c r="Q82" s="31">
        <f>LARGE(Data!$K82:$N82,3)</f>
        <v>7</v>
      </c>
      <c r="R82" s="31">
        <f>LARGE(Data!$K82:$N82,4)</f>
        <v>6</v>
      </c>
      <c r="S82" s="32">
        <f>LARGE(Data!$C82:$F82,1)</f>
        <v>24</v>
      </c>
      <c r="T82" s="32">
        <f>LARGE(Data!$C82:$F82,2)</f>
        <v>20</v>
      </c>
      <c r="U82" s="32">
        <f>LARGE(Data!$C82:$F82,3)</f>
        <v>14</v>
      </c>
      <c r="V82" s="32">
        <f>LARGE(Data!$C82:$F82,4)</f>
        <v>4</v>
      </c>
      <c r="W82" s="33">
        <f>LARGE(Data!$G82:$J82,1)</f>
        <v>25</v>
      </c>
      <c r="X82" s="33">
        <f>LARGE(Data!$G82:$J82,2)</f>
        <v>18.5</v>
      </c>
      <c r="Y82" s="33">
        <f>LARGE(Data!$G82:$J82,3)</f>
        <v>9</v>
      </c>
      <c r="Z82" s="33">
        <f>LARGE(Data!$G82:$J82,4)</f>
        <v>3</v>
      </c>
      <c r="AA82" s="30">
        <f>Data!$O82-Data!$P82</f>
        <v>0</v>
      </c>
      <c r="AB82" s="30">
        <f>Data!$P82-Data!$Q82</f>
        <v>16</v>
      </c>
      <c r="AC82" s="30">
        <f>Data!$Q82-Data!$R82</f>
        <v>1</v>
      </c>
      <c r="AD82" s="30">
        <f>(Data!$AA82+Data!$AB82)/SUM(Data!$AA82:$AC82)</f>
        <v>0.9411764706</v>
      </c>
      <c r="AE82" s="31">
        <f>Data!$AA82^2/SQRT(Data!$AA82^2+Data!$AB82^2+Data!$AC82^2)</f>
        <v>0</v>
      </c>
      <c r="AF82" s="31">
        <f>Data!$AB82^2/SQRT(Data!$AA82^2+Data!$AB82^2+Data!$AC82^2)</f>
        <v>15.96884126</v>
      </c>
      <c r="AG82" s="31">
        <f>Data!$AC82^2/SQRT(Data!$AA82^2+Data!$AB82^2+Data!$AC82^2)</f>
        <v>0.06237828616</v>
      </c>
      <c r="AH82" s="30">
        <f>Data!$S82-Data!$T82</f>
        <v>4</v>
      </c>
      <c r="AI82" s="30">
        <f>Data!$T82-Data!$U82</f>
        <v>6</v>
      </c>
      <c r="AJ82" s="30">
        <f>Data!$U82-Data!$V82</f>
        <v>10</v>
      </c>
      <c r="AK82" s="30">
        <f>(Data!$AH82+Data!$AI82)/(Data!$AH82+Data!$AI82+Data!$AJ82)</f>
        <v>0.5</v>
      </c>
      <c r="AL82" s="32">
        <f>Data!$AH82^2/SQRT(Data!$AH82^2+Data!$AI82^2+Data!$AJ82^2)</f>
        <v>1.297771369</v>
      </c>
      <c r="AM82" s="32">
        <f>Data!$AI82^2/SQRT(Data!$AH82^2+Data!$AI82^2+Data!$AJ82^2)</f>
        <v>2.91998558</v>
      </c>
      <c r="AN82" s="32">
        <f>Data!$AJ82^2/SQRT(Data!$AH82^2+Data!$AI82^2+Data!$AJ82^2)</f>
        <v>8.111071057</v>
      </c>
      <c r="AO82" s="30">
        <f>Data!$W82-Data!$X82</f>
        <v>6.5</v>
      </c>
      <c r="AP82" s="30">
        <f>Data!$X82-Data!$Y82</f>
        <v>9.5</v>
      </c>
      <c r="AQ82" s="30">
        <f>Data!$Y82-Data!$Z82</f>
        <v>6</v>
      </c>
      <c r="AR82" s="30">
        <f>(Data!$AO82+Data!$AP82)/(Data!$AO82+Data!$AP82+Data!$AQ82)</f>
        <v>0.7272727273</v>
      </c>
      <c r="AS82" s="33">
        <f>Data!$AO82^2/SQRT(Data!$AO82^2+Data!$AP82^2+Data!$AQ82^2)</f>
        <v>3.254818387</v>
      </c>
      <c r="AT82" s="33">
        <f>Data!$AP82^2/SQRT(Data!$AO82^2+Data!$AP82^2+Data!$AQ82^2)</f>
        <v>6.952600222</v>
      </c>
      <c r="AU82" s="33">
        <f>Data!$AQ82^2/SQRT(Data!$AO82^2+Data!$AP82^2+Data!$AQ82^2)</f>
        <v>2.773336377</v>
      </c>
      <c r="AV82" s="34">
        <f>_xlfn.VAR.P(Data!$K82:$N82)</f>
        <v>68.1875</v>
      </c>
      <c r="AW82" s="35">
        <f>_xlfn.VAR.P(Data!$C82:$F82)</f>
        <v>56.75</v>
      </c>
      <c r="AX82" s="36">
        <f>_xlfn.VAR.P(Data!$G82:$J82)</f>
        <v>71.796875</v>
      </c>
      <c r="AY82" s="37"/>
      <c r="AZ82" s="38"/>
      <c r="BA82" s="39"/>
      <c r="BB82" s="30" t="str">
        <f>IF(AND(Data!$AE82&gt;Data!$AF82,Data!$AE82&gt;Data!$AG82),"1",IF(AND(Data!$AF82&gt;Data!$AE82,Data!$AF82&gt;Data!$AG82),IF(Data!$AF82&lt;2.5*Data!$AE82,"1.2",IF(OR(Data!$AE82&gt;2.5,Data!$AE82+Data!$AF82+Data!$AG82&lt;9),"2.2","2")),IF(AND(Data!$AG82&gt;3.5*Data!$AE82,Data!$AG82&gt;3.5*Data!$AF82,Data!$AE82+Data!$AF82+Data!$AG82&gt;11,Data!$AE82+Data!$AF82&lt;2,Data!$Q82&gt;=18),"3",IF((Data!$AE82&gt;3*Data!$AF82),"1.3",IF(AND(Data!$AF82&gt;3*Data!$AE82,Data!$AF82&gt;2),"2.3","3.3")))))</f>
        <v>2</v>
      </c>
      <c r="BC82" s="30" t="str">
        <f>IF(AND(Data!$AL82&gt;Data!$AM82,Data!$AL82&gt;Data!$AN82),"1",IF(AND(Data!$AM82&gt;Data!$AL82,Data!$AM82&gt;Data!$AN82),IF(Data!$AM82&lt;2.5*Data!$AL82,"1.2",IF(OR(Data!$AL82&gt;2.5,Data!$AL82+Data!$AM82+Data!$AN82&lt;9),"2.2","2")),IF(AND(Data!$AN82&gt;3.5*Data!$AL82,Data!$AN82&gt;3.5*Data!$AM82,Data!$AL82+Data!$AM82+Data!$AN82&gt;11,Data!$AL82+Data!$AM82&lt;2,Data!$U82&gt;=18),"3",IF((Data!$AL82&gt;3*Data!$AM82),"1.3",IF(AND(Data!$AM82&gt;3*Data!$AL82,Data!$AM82&gt;2),"2.3","3.3")))))</f>
        <v>3.3</v>
      </c>
      <c r="BD82" s="30" t="str">
        <f>IF(AND(Data!$AS82&gt;Data!$AT82,Data!$AS82&gt;Data!$AU82),"1",IF(AND(Data!$AT82&gt;Data!$AS82,Data!$AT82&gt;Data!$AU82),IF(Data!$AT82&lt;2.5*Data!$AS82,"1.2",IF(OR(Data!$AS82&gt;2.5,Data!$AS82+Data!$AT82+Data!$AU82&lt;9),"2.2","2")),IF(AND(Data!$AU82&gt;3.5*Data!$AS82,Data!$AU82&gt;3.5*Data!$AT82,Data!$AS82+Data!$AT82+Data!$AU82&gt;11,Data!$AS82+Data!$AT82&lt;2,Data!$Y82&gt;=18),"3",IF((Data!$AS82&gt;3*Data!$AT82),"1.3",IF(AND(Data!$AT82&gt;3*Data!$AS82,Data!$AT82&gt;2),"2.3","3.3")))))</f>
        <v>1.2</v>
      </c>
      <c r="BE82" s="30" t="str">
        <f t="array" ref="BE82">XLOOKUP(Data!$O82,Data!$K82:$N82,$K$1:$N$1,"?",0,1)&amp;XLOOKUP(Data!$P82,Data!$K82:$N82,$K$1:$N$1,"?",0,1)&amp;XLOOKUP(Data!$Q82,Data!$K82:$N82,$K$1:$N$1,"?",0,1)</f>
        <v>DDI</v>
      </c>
      <c r="BF82" s="30" t="str">
        <f t="array" ref="BF82">XLOOKUP(Data!$S82,Data!$C82:$F82,$C$1:$F$1,"?",0,1)&amp;XLOOKUP(Data!$T82,Data!$C82:$F82,$C$1:$F$1,"?",0,1)&amp;XLOOKUP(Data!$U82,Data!$C82:$F82,$C$1:$F$1,"?",0,1)</f>
        <v>CDI</v>
      </c>
      <c r="BG82" s="30" t="str">
        <f t="array" ref="BG82">XLOOKUP(Data!$W82,Data!$G82:$J82,$G$1:$J$1,"?",0,1)&amp;XLOOKUP(Data!$X82,Data!$G82:$J82,$G$1:$J$1,"?",0,1)&amp;XLOOKUP(Data!$Y82,Data!$G82:$J82,$G$1:$J$1,"?",0,1)</f>
        <v>DCS</v>
      </c>
      <c r="BH82" s="30" t="str">
        <f>VLOOKUP(LEFT(Data!$BE82,Data!$BB82),'Key 2'!$A$1:$C$40,2,FALSE)</f>
        <v>#N/A</v>
      </c>
      <c r="BI82" s="30" t="str">
        <f>VLOOKUP(LEFT(Data!$BF82,Data!$BC82),'Key 2'!$A$1:$C$40,2,FALSE)</f>
        <v>DIC</v>
      </c>
      <c r="BJ82" s="30" t="str">
        <f>VLOOKUP(LEFT(Data!$BG82,Data!$BD82),'Key 2'!$A$1:$C$40,2,FALSE)</f>
        <v>D</v>
      </c>
      <c r="BK82" s="30" t="str">
        <f>IF(AND(Data!$AV82&gt;=15,Data!$O82&gt;=20),"DG",IF(AND(Data!$AW82&gt;=15,Data!$S82&gt;=20),"MG",IF(AND(Data!$AV82&gt;=15,Data!$W82&gt;=20),"LG","0")))</f>
        <v>DG</v>
      </c>
      <c r="BL82" s="30" t="str">
        <f>IF(AND(Data!$BK82="DG",Data!$AW82&gt;=15,Data!$S82&gt;=20,Data!$BH82&lt;&gt;Data!$BI82),"MG","LG")</f>
        <v>#N/A</v>
      </c>
      <c r="BM82" s="30" t="str">
        <f>IF(Data!$BK82="DG",Data!$BH82,IF(Data!$BK82="MG",Data!$BI82,Data!$BJ82))</f>
        <v>#N/A</v>
      </c>
      <c r="BN82" s="30" t="str">
        <f>IF(Data!$BL82="DG",Data!$BH82,IF(Data!$BL82="MG",Data!$BI82,Data!$BJ82))</f>
        <v>#N/A</v>
      </c>
      <c r="BO82" s="40"/>
      <c r="BP82" s="40"/>
      <c r="BQ82" s="40"/>
      <c r="BR82" s="41"/>
      <c r="BS82" s="41"/>
      <c r="BT82" s="41" t="str">
        <f>VLOOKUP(Data!$BR82,'Key 1'!$B$1:$D$15,2,FALSE)</f>
        <v>TI</v>
      </c>
      <c r="BU82" s="41" t="str">
        <f>VLOOKUP(Data!$BS82,'Key 1'!$B$1:$D$15,2,FALSE)</f>
        <v>TI</v>
      </c>
      <c r="BV82" s="41">
        <f>VLOOKUP(Data!$BR82,'Key 1'!$B$1:$D$15,3,FALSE)</f>
        <v>0</v>
      </c>
      <c r="BW82" s="41">
        <f>VLOOKUP(Data!$BS82,'Key 1'!$B$1:$D$15,3,FALSE)</f>
        <v>0</v>
      </c>
      <c r="BX82" s="41" t="str">
        <f>IF(Data!$BK82="DG",IF(INT(Data!$BB82)-Data!$BB82&lt;0,"Low","High"),IF(Data!$BK82="MG",IF(INT(Data!$BC82)-Data!$BC82&lt;0,"Low","High"),IF(Data!$BK82="LG",IF(INT(Data!$BD82)-Data!$BD82&lt;0,"Low","High"),"High")))</f>
        <v>High</v>
      </c>
      <c r="BY82" s="41" t="str">
        <f>IF(Data!$BL82="DG",IF(INT(Data!$BB82)-Data!$BB82&lt;0,"Low","High"),IF(Data!$BL82="MG",IF(INT(Data!$BC82)-Data!$BC82&lt;0,"Low","High"),IF(Data!$BL82="LG",IF(INT(Data!$BD82)-Data!$BD82&lt;0,"Low","High"),"High")))</f>
        <v>#N/A</v>
      </c>
      <c r="BZ82" s="41" t="str">
        <f>IF(AND(Data!$BX82="High",Data!$BY82="High"),"High","Low")</f>
        <v>#N/A</v>
      </c>
      <c r="CA82" s="41" t="str">
        <f>IF(AND(Data!$BM82=Data!$BT82,Data!$BN82=Data!$BU82),"Matched",IF(Data!$BM82=Data!$BT82,"Sec Missed", IF(Data!$BN82=Data!$BU82," Pri Missed", "Both Missed")))</f>
        <v>#N/A</v>
      </c>
      <c r="CB82" s="42">
        <v>100.0</v>
      </c>
      <c r="CC82" s="42">
        <v>100.0</v>
      </c>
      <c r="CD82" s="42">
        <v>100.0</v>
      </c>
      <c r="CE82" s="43" t="s">
        <v>17</v>
      </c>
      <c r="CF82" s="43" t="s">
        <v>17</v>
      </c>
      <c r="CG82" s="43" t="s">
        <v>17</v>
      </c>
      <c r="CH82" s="45" t="s">
        <v>17</v>
      </c>
      <c r="CI82" s="43" t="s">
        <v>97</v>
      </c>
      <c r="CJ82" s="42">
        <v>100.0</v>
      </c>
      <c r="CK82" s="43" t="s">
        <v>17</v>
      </c>
      <c r="CL82" s="43" t="s">
        <v>98</v>
      </c>
      <c r="CM82" s="42">
        <v>100.0</v>
      </c>
      <c r="CN82" s="43" t="s">
        <v>99</v>
      </c>
      <c r="CO82" s="1"/>
      <c r="CP82" s="1"/>
      <c r="CQ82" s="1"/>
      <c r="CR82" s="1"/>
      <c r="CS82" s="1"/>
      <c r="CT82" s="1"/>
      <c r="CU82" s="1"/>
    </row>
    <row r="83" ht="48.0" customHeight="1">
      <c r="A83" s="28">
        <v>2237.0</v>
      </c>
      <c r="B83" s="29">
        <v>28.0</v>
      </c>
      <c r="C83" s="30">
        <v>16.0</v>
      </c>
      <c r="D83" s="30">
        <v>12.0</v>
      </c>
      <c r="E83" s="30">
        <v>13.0</v>
      </c>
      <c r="F83" s="30">
        <v>24.0</v>
      </c>
      <c r="G83" s="30">
        <v>14.0</v>
      </c>
      <c r="H83" s="30">
        <v>10.0</v>
      </c>
      <c r="I83" s="30">
        <v>12.0</v>
      </c>
      <c r="J83" s="30">
        <v>22.0</v>
      </c>
      <c r="K83" s="30">
        <v>15.0</v>
      </c>
      <c r="L83" s="30">
        <v>9.5</v>
      </c>
      <c r="M83" s="30">
        <v>12.0</v>
      </c>
      <c r="N83" s="30">
        <v>24.0</v>
      </c>
      <c r="O83" s="31">
        <f>LARGE(Data!$K83:$N83,1)</f>
        <v>24</v>
      </c>
      <c r="P83" s="31">
        <f>LARGE(Data!$K83:$N83,2)</f>
        <v>15</v>
      </c>
      <c r="Q83" s="31">
        <f>LARGE(Data!$K83:$N83,3)</f>
        <v>12</v>
      </c>
      <c r="R83" s="31">
        <f>LARGE(Data!$K83:$N83,4)</f>
        <v>9.5</v>
      </c>
      <c r="S83" s="32">
        <f>LARGE(Data!$C83:$F83,1)</f>
        <v>24</v>
      </c>
      <c r="T83" s="32">
        <f>LARGE(Data!$C83:$F83,2)</f>
        <v>16</v>
      </c>
      <c r="U83" s="32">
        <f>LARGE(Data!$C83:$F83,3)</f>
        <v>13</v>
      </c>
      <c r="V83" s="32">
        <f>LARGE(Data!$C83:$F83,4)</f>
        <v>12</v>
      </c>
      <c r="W83" s="33">
        <f>LARGE(Data!$G83:$J83,1)</f>
        <v>22</v>
      </c>
      <c r="X83" s="33">
        <f>LARGE(Data!$G83:$J83,2)</f>
        <v>14</v>
      </c>
      <c r="Y83" s="33">
        <f>LARGE(Data!$G83:$J83,3)</f>
        <v>12</v>
      </c>
      <c r="Z83" s="33">
        <f>LARGE(Data!$G83:$J83,4)</f>
        <v>10</v>
      </c>
      <c r="AA83" s="30">
        <f>Data!$O83-Data!$P83</f>
        <v>9</v>
      </c>
      <c r="AB83" s="30">
        <f>Data!$P83-Data!$Q83</f>
        <v>3</v>
      </c>
      <c r="AC83" s="30">
        <f>Data!$Q83-Data!$R83</f>
        <v>2.5</v>
      </c>
      <c r="AD83" s="30">
        <f>(Data!$AA83+Data!$AB83)/SUM(Data!$AA83:$AC83)</f>
        <v>0.8275862069</v>
      </c>
      <c r="AE83" s="31">
        <f>Data!$AA83^2/SQRT(Data!$AA83^2+Data!$AB83^2+Data!$AC83^2)</f>
        <v>8.256284501</v>
      </c>
      <c r="AF83" s="31">
        <f>Data!$AB83^2/SQRT(Data!$AA83^2+Data!$AB83^2+Data!$AC83^2)</f>
        <v>0.9173649446</v>
      </c>
      <c r="AG83" s="31">
        <f>Data!$AC83^2/SQRT(Data!$AA83^2+Data!$AB83^2+Data!$AC83^2)</f>
        <v>0.6370589893</v>
      </c>
      <c r="AH83" s="30">
        <f>Data!$S83-Data!$T83</f>
        <v>8</v>
      </c>
      <c r="AI83" s="30">
        <f>Data!$T83-Data!$U83</f>
        <v>3</v>
      </c>
      <c r="AJ83" s="30">
        <f>Data!$U83-Data!$V83</f>
        <v>1</v>
      </c>
      <c r="AK83" s="30">
        <f>(Data!$AH83+Data!$AI83)/(Data!$AH83+Data!$AI83+Data!$AJ83)</f>
        <v>0.9166666667</v>
      </c>
      <c r="AL83" s="32">
        <f>Data!$AH83^2/SQRT(Data!$AH83^2+Data!$AI83^2+Data!$AJ83^2)</f>
        <v>7.43984888</v>
      </c>
      <c r="AM83" s="32">
        <f>Data!$AI83^2/SQRT(Data!$AH83^2+Data!$AI83^2+Data!$AJ83^2)</f>
        <v>1.046228749</v>
      </c>
      <c r="AN83" s="32">
        <f>Data!$AJ83^2/SQRT(Data!$AH83^2+Data!$AI83^2+Data!$AJ83^2)</f>
        <v>0.1162476387</v>
      </c>
      <c r="AO83" s="30">
        <f>Data!$W83-Data!$X83</f>
        <v>8</v>
      </c>
      <c r="AP83" s="30">
        <f>Data!$X83-Data!$Y83</f>
        <v>2</v>
      </c>
      <c r="AQ83" s="30">
        <f>Data!$Y83-Data!$Z83</f>
        <v>2</v>
      </c>
      <c r="AR83" s="30">
        <f>(Data!$AO83+Data!$AP83)/(Data!$AO83+Data!$AP83+Data!$AQ83)</f>
        <v>0.8333333333</v>
      </c>
      <c r="AS83" s="33">
        <f>Data!$AO83^2/SQRT(Data!$AO83^2+Data!$AP83^2+Data!$AQ83^2)</f>
        <v>7.542472333</v>
      </c>
      <c r="AT83" s="33">
        <f>Data!$AP83^2/SQRT(Data!$AO83^2+Data!$AP83^2+Data!$AQ83^2)</f>
        <v>0.4714045208</v>
      </c>
      <c r="AU83" s="33">
        <f>Data!$AQ83^2/SQRT(Data!$AO83^2+Data!$AP83^2+Data!$AQ83^2)</f>
        <v>0.4714045208</v>
      </c>
      <c r="AV83" s="34">
        <f>_xlfn.VAR.P(Data!$K83:$N83)</f>
        <v>30.046875</v>
      </c>
      <c r="AW83" s="35">
        <f>_xlfn.VAR.P(Data!$C83:$F83)</f>
        <v>22.1875</v>
      </c>
      <c r="AX83" s="36">
        <f>_xlfn.VAR.P(Data!$G83:$J83)</f>
        <v>20.75</v>
      </c>
      <c r="AY83" s="37"/>
      <c r="AZ83" s="38"/>
      <c r="BA83" s="39"/>
      <c r="BB83" s="30" t="str">
        <f>IF(AND(Data!$AE83&gt;Data!$AF83,Data!$AE83&gt;Data!$AG83),"1",IF(AND(Data!$AF83&gt;Data!$AE83,Data!$AF83&gt;Data!$AG83),IF(Data!$AF83&lt;2.5*Data!$AE83,"1.2",IF(OR(Data!$AE83&gt;2.5,Data!$AE83+Data!$AF83+Data!$AG83&lt;9),"2.2","2")),IF(AND(Data!$AG83&gt;3.5*Data!$AE83,Data!$AG83&gt;3.5*Data!$AF83,Data!$AE83+Data!$AF83+Data!$AG83&gt;11,Data!$AE83+Data!$AF83&lt;2,Data!$Q83&gt;=18),"3",IF((Data!$AE83&gt;3*Data!$AF83),"1.3",IF(AND(Data!$AF83&gt;3*Data!$AE83,Data!$AF83&gt;2),"2.3","3.3")))))</f>
        <v>1</v>
      </c>
      <c r="BC83" s="30" t="str">
        <f>IF(AND(Data!$AL83&gt;Data!$AM83,Data!$AL83&gt;Data!$AN83),"1",IF(AND(Data!$AM83&gt;Data!$AL83,Data!$AM83&gt;Data!$AN83),IF(Data!$AM83&lt;2.5*Data!$AL83,"1.2",IF(OR(Data!$AL83&gt;2.5,Data!$AL83+Data!$AM83+Data!$AN83&lt;9),"2.2","2")),IF(AND(Data!$AN83&gt;3.5*Data!$AL83,Data!$AN83&gt;3.5*Data!$AM83,Data!$AL83+Data!$AM83+Data!$AN83&gt;11,Data!$AL83+Data!$AM83&lt;2,Data!$U83&gt;=18),"3",IF((Data!$AL83&gt;3*Data!$AM83),"1.3",IF(AND(Data!$AM83&gt;3*Data!$AL83,Data!$AM83&gt;2),"2.3","3.3")))))</f>
        <v>1</v>
      </c>
      <c r="BD83" s="30" t="str">
        <f>IF(AND(Data!$AS83&gt;Data!$AT83,Data!$AS83&gt;Data!$AU83),"1",IF(AND(Data!$AT83&gt;Data!$AS83,Data!$AT83&gt;Data!$AU83),IF(Data!$AT83&lt;2.5*Data!$AS83,"1.2",IF(OR(Data!$AS83&gt;2.5,Data!$AS83+Data!$AT83+Data!$AU83&lt;9),"2.2","2")),IF(AND(Data!$AU83&gt;3.5*Data!$AS83,Data!$AU83&gt;3.5*Data!$AT83,Data!$AS83+Data!$AT83+Data!$AU83&gt;11,Data!$AS83+Data!$AT83&lt;2,Data!$Y83&gt;=18),"3",IF((Data!$AS83&gt;3*Data!$AT83),"1.3",IF(AND(Data!$AT83&gt;3*Data!$AS83,Data!$AT83&gt;2),"2.3","3.3")))))</f>
        <v>1</v>
      </c>
      <c r="BE83" s="30" t="str">
        <f t="array" ref="BE83">XLOOKUP(Data!$O83,Data!$K83:$N83,$K$1:$N$1,"?",0,1)&amp;XLOOKUP(Data!$P83,Data!$K83:$N83,$K$1:$N$1,"?",0,1)&amp;XLOOKUP(Data!$Q83,Data!$K83:$N83,$K$1:$N$1,"?",0,1)</f>
        <v>CDS</v>
      </c>
      <c r="BF83" s="30" t="str">
        <f t="array" ref="BF83">XLOOKUP(Data!$S83,Data!$C83:$F83,$C$1:$F$1,"?",0,1)&amp;XLOOKUP(Data!$T83,Data!$C83:$F83,$C$1:$F$1,"?",0,1)&amp;XLOOKUP(Data!$U83,Data!$C83:$F83,$C$1:$F$1,"?",0,1)</f>
        <v>CDS</v>
      </c>
      <c r="BG83" s="30" t="str">
        <f t="array" ref="BG83">XLOOKUP(Data!$W83,Data!$G83:$J83,$G$1:$J$1,"?",0,1)&amp;XLOOKUP(Data!$X83,Data!$G83:$J83,$G$1:$J$1,"?",0,1)&amp;XLOOKUP(Data!$Y83,Data!$G83:$J83,$G$1:$J$1,"?",0,1)</f>
        <v>CDS</v>
      </c>
      <c r="BH83" s="30" t="str">
        <f>VLOOKUP(LEFT(Data!$BE83,Data!$BB83),'Key 2'!$A$1:$C$40,2,FALSE)</f>
        <v>C</v>
      </c>
      <c r="BI83" s="30" t="str">
        <f>VLOOKUP(LEFT(Data!$BF83,Data!$BC83),'Key 2'!$A$1:$C$40,2,FALSE)</f>
        <v>C</v>
      </c>
      <c r="BJ83" s="30" t="str">
        <f>VLOOKUP(LEFT(Data!$BG83,Data!$BD83),'Key 2'!$A$1:$C$40,2,FALSE)</f>
        <v>C</v>
      </c>
      <c r="BK83" s="30" t="str">
        <f>IF(AND(Data!$AV83&gt;=15,Data!$O83&gt;=20),"DG",IF(AND(Data!$AW83&gt;=15,Data!$S83&gt;=20),"MG",IF(AND(Data!$AV83&gt;=15,Data!$W83&gt;=20),"LG","0")))</f>
        <v>DG</v>
      </c>
      <c r="BL83" s="30" t="str">
        <f>IF(AND(Data!$BK83="DG",Data!$AW83&gt;=15,Data!$S83&gt;=20,Data!$BH83&lt;&gt;Data!$BI83),"MG","LG")</f>
        <v>LG</v>
      </c>
      <c r="BM83" s="30" t="str">
        <f>IF(Data!$BK83="DG",Data!$BH83,IF(Data!$BK83="MG",Data!$BI83,Data!$BJ83))</f>
        <v>C</v>
      </c>
      <c r="BN83" s="30" t="str">
        <f>IF(Data!$BL83="DG",Data!$BH83,IF(Data!$BL83="MG",Data!$BI83,Data!$BJ83))</f>
        <v>C</v>
      </c>
      <c r="BO83" s="40"/>
      <c r="BP83" s="40"/>
      <c r="BQ83" s="40"/>
      <c r="BR83" s="41"/>
      <c r="BS83" s="41"/>
      <c r="BT83" s="41" t="str">
        <f>VLOOKUP(Data!$BR83,'Key 1'!$B$1:$D$15,2,FALSE)</f>
        <v>TI</v>
      </c>
      <c r="BU83" s="41" t="str">
        <f>VLOOKUP(Data!$BS83,'Key 1'!$B$1:$D$15,2,FALSE)</f>
        <v>TI</v>
      </c>
      <c r="BV83" s="41">
        <f>VLOOKUP(Data!$BR83,'Key 1'!$B$1:$D$15,3,FALSE)</f>
        <v>0</v>
      </c>
      <c r="BW83" s="41">
        <f>VLOOKUP(Data!$BS83,'Key 1'!$B$1:$D$15,3,FALSE)</f>
        <v>0</v>
      </c>
      <c r="BX83" s="41" t="str">
        <f>IF(Data!$BK83="DG",IF(INT(Data!$BB83)-Data!$BB83&lt;0,"Low","High"),IF(Data!$BK83="MG",IF(INT(Data!$BC83)-Data!$BC83&lt;0,"Low","High"),IF(Data!$BK83="LG",IF(INT(Data!$BD83)-Data!$BD83&lt;0,"Low","High"),"High")))</f>
        <v>High</v>
      </c>
      <c r="BY83" s="41" t="str">
        <f>IF(Data!$BL83="DG",IF(INT(Data!$BB83)-Data!$BB83&lt;0,"Low","High"),IF(Data!$BL83="MG",IF(INT(Data!$BC83)-Data!$BC83&lt;0,"Low","High"),IF(Data!$BL83="LG",IF(INT(Data!$BD83)-Data!$BD83&lt;0,"Low","High"),"High")))</f>
        <v>High</v>
      </c>
      <c r="BZ83" s="41" t="str">
        <f>IF(AND(Data!$BX83="High",Data!$BY83="High"),"High","Low")</f>
        <v>High</v>
      </c>
      <c r="CA83" s="41" t="str">
        <f>IF(AND(Data!$BM83=Data!$BT83,Data!$BN83=Data!$BU83),"Matched",IF(Data!$BM83=Data!$BT83,"Sec Missed", IF(Data!$BN83=Data!$BU83," Pri Missed", "Both Missed")))</f>
        <v>Both Missed</v>
      </c>
      <c r="CB83" s="42">
        <v>100.0</v>
      </c>
      <c r="CC83" s="42">
        <v>100.0</v>
      </c>
      <c r="CD83" s="42">
        <v>100.0</v>
      </c>
      <c r="CE83" s="43" t="s">
        <v>3</v>
      </c>
      <c r="CF83" s="43" t="s">
        <v>3</v>
      </c>
      <c r="CG83" s="43" t="s">
        <v>3</v>
      </c>
      <c r="CH83" s="45" t="s">
        <v>3</v>
      </c>
      <c r="CI83" s="43" t="s">
        <v>97</v>
      </c>
      <c r="CJ83" s="42">
        <v>100.0</v>
      </c>
      <c r="CK83" s="43" t="s">
        <v>3</v>
      </c>
      <c r="CL83" s="43" t="s">
        <v>98</v>
      </c>
      <c r="CM83" s="42">
        <v>100.0</v>
      </c>
      <c r="CN83" s="43" t="s">
        <v>104</v>
      </c>
      <c r="CO83" s="1"/>
      <c r="CP83" s="1"/>
      <c r="CQ83" s="1"/>
      <c r="CR83" s="1"/>
      <c r="CS83" s="1"/>
      <c r="CT83" s="1"/>
      <c r="CU83" s="1"/>
    </row>
    <row r="84" ht="48.0" customHeight="1">
      <c r="A84" s="28">
        <v>2238.0</v>
      </c>
      <c r="B84" s="29">
        <v>28.0</v>
      </c>
      <c r="C84" s="30">
        <v>9.0</v>
      </c>
      <c r="D84" s="30">
        <v>6.0</v>
      </c>
      <c r="E84" s="30">
        <v>21.0</v>
      </c>
      <c r="F84" s="30">
        <v>24.0</v>
      </c>
      <c r="G84" s="30">
        <v>7.0</v>
      </c>
      <c r="H84" s="30">
        <v>10.0</v>
      </c>
      <c r="I84" s="30">
        <v>22.0</v>
      </c>
      <c r="J84" s="30">
        <v>25.0</v>
      </c>
      <c r="K84" s="30">
        <v>8.0</v>
      </c>
      <c r="L84" s="30">
        <v>7.0</v>
      </c>
      <c r="M84" s="30">
        <v>21.0</v>
      </c>
      <c r="N84" s="30">
        <v>25.166666666666654</v>
      </c>
      <c r="O84" s="31">
        <f>LARGE(Data!$K84:$N84,1)</f>
        <v>25.16666667</v>
      </c>
      <c r="P84" s="31">
        <f>LARGE(Data!$K84:$N84,2)</f>
        <v>21</v>
      </c>
      <c r="Q84" s="31">
        <f>LARGE(Data!$K84:$N84,3)</f>
        <v>8</v>
      </c>
      <c r="R84" s="31">
        <f>LARGE(Data!$K84:$N84,4)</f>
        <v>7</v>
      </c>
      <c r="S84" s="32">
        <f>LARGE(Data!$C84:$F84,1)</f>
        <v>24</v>
      </c>
      <c r="T84" s="32">
        <f>LARGE(Data!$C84:$F84,2)</f>
        <v>21</v>
      </c>
      <c r="U84" s="32">
        <f>LARGE(Data!$C84:$F84,3)</f>
        <v>9</v>
      </c>
      <c r="V84" s="32">
        <f>LARGE(Data!$C84:$F84,4)</f>
        <v>6</v>
      </c>
      <c r="W84" s="33">
        <f>LARGE(Data!$G84:$J84,1)</f>
        <v>25</v>
      </c>
      <c r="X84" s="33">
        <f>LARGE(Data!$G84:$J84,2)</f>
        <v>22</v>
      </c>
      <c r="Y84" s="33">
        <f>LARGE(Data!$G84:$J84,3)</f>
        <v>10</v>
      </c>
      <c r="Z84" s="33">
        <f>LARGE(Data!$G84:$J84,4)</f>
        <v>7</v>
      </c>
      <c r="AA84" s="30">
        <f>Data!$O84-Data!$P84</f>
        <v>4.166666667</v>
      </c>
      <c r="AB84" s="30">
        <f>Data!$P84-Data!$Q84</f>
        <v>13</v>
      </c>
      <c r="AC84" s="30">
        <f>Data!$Q84-Data!$R84</f>
        <v>1</v>
      </c>
      <c r="AD84" s="30">
        <f>(Data!$AA84+Data!$AB84)/SUM(Data!$AA84:$AC84)</f>
        <v>0.9449541284</v>
      </c>
      <c r="AE84" s="31">
        <f>Data!$AA84^2/SQRT(Data!$AA84^2+Data!$AB84^2+Data!$AC84^2)</f>
        <v>1.268346135</v>
      </c>
      <c r="AF84" s="31">
        <f>Data!$AB84^2/SQRT(Data!$AA84^2+Data!$AB84^2+Data!$AC84^2)</f>
        <v>12.34658862</v>
      </c>
      <c r="AG84" s="31">
        <f>Data!$AC84^2/SQRT(Data!$AA84^2+Data!$AB84^2+Data!$AC84^2)</f>
        <v>0.0730567374</v>
      </c>
      <c r="AH84" s="30">
        <f>Data!$S84-Data!$T84</f>
        <v>3</v>
      </c>
      <c r="AI84" s="30">
        <f>Data!$T84-Data!$U84</f>
        <v>12</v>
      </c>
      <c r="AJ84" s="30">
        <f>Data!$U84-Data!$V84</f>
        <v>3</v>
      </c>
      <c r="AK84" s="30">
        <f>(Data!$AH84+Data!$AI84)/(Data!$AH84+Data!$AI84+Data!$AJ84)</f>
        <v>0.8333333333</v>
      </c>
      <c r="AL84" s="32">
        <f>Data!$AH84^2/SQRT(Data!$AH84^2+Data!$AI84^2+Data!$AJ84^2)</f>
        <v>0.7071067812</v>
      </c>
      <c r="AM84" s="32">
        <f>Data!$AI84^2/SQRT(Data!$AH84^2+Data!$AI84^2+Data!$AJ84^2)</f>
        <v>11.3137085</v>
      </c>
      <c r="AN84" s="32">
        <f>Data!$AJ84^2/SQRT(Data!$AH84^2+Data!$AI84^2+Data!$AJ84^2)</f>
        <v>0.7071067812</v>
      </c>
      <c r="AO84" s="30">
        <f>Data!$W84-Data!$X84</f>
        <v>3</v>
      </c>
      <c r="AP84" s="30">
        <f>Data!$X84-Data!$Y84</f>
        <v>12</v>
      </c>
      <c r="AQ84" s="30">
        <f>Data!$Y84-Data!$Z84</f>
        <v>3</v>
      </c>
      <c r="AR84" s="30">
        <f>(Data!$AO84+Data!$AP84)/(Data!$AO84+Data!$AP84+Data!$AQ84)</f>
        <v>0.8333333333</v>
      </c>
      <c r="AS84" s="33">
        <f>Data!$AO84^2/SQRT(Data!$AO84^2+Data!$AP84^2+Data!$AQ84^2)</f>
        <v>0.7071067812</v>
      </c>
      <c r="AT84" s="33">
        <f>Data!$AP84^2/SQRT(Data!$AO84^2+Data!$AP84^2+Data!$AQ84^2)</f>
        <v>11.3137085</v>
      </c>
      <c r="AU84" s="33">
        <f>Data!$AQ84^2/SQRT(Data!$AO84^2+Data!$AP84^2+Data!$AQ84^2)</f>
        <v>0.7071067812</v>
      </c>
      <c r="AV84" s="34">
        <f>_xlfn.VAR.P(Data!$K84:$N84)</f>
        <v>63.00520833</v>
      </c>
      <c r="AW84" s="35">
        <f>_xlfn.VAR.P(Data!$C84:$F84)</f>
        <v>58.5</v>
      </c>
      <c r="AX84" s="36">
        <f>_xlfn.VAR.P(Data!$G84:$J84)</f>
        <v>58.5</v>
      </c>
      <c r="AY84" s="37"/>
      <c r="AZ84" s="38"/>
      <c r="BA84" s="39"/>
      <c r="BB84" s="30" t="str">
        <f>IF(AND(Data!$AE84&gt;Data!$AF84,Data!$AE84&gt;Data!$AG84),"1",IF(AND(Data!$AF84&gt;Data!$AE84,Data!$AF84&gt;Data!$AG84),IF(Data!$AF84&lt;2.5*Data!$AE84,"1.2",IF(OR(Data!$AE84&gt;2.5,Data!$AE84+Data!$AF84+Data!$AG84&lt;9),"2.2","2")),IF(AND(Data!$AG84&gt;3.5*Data!$AE84,Data!$AG84&gt;3.5*Data!$AF84,Data!$AE84+Data!$AF84+Data!$AG84&gt;11,Data!$AE84+Data!$AF84&lt;2,Data!$Q84&gt;=18),"3",IF((Data!$AE84&gt;3*Data!$AF84),"1.3",IF(AND(Data!$AF84&gt;3*Data!$AE84,Data!$AF84&gt;2),"2.3","3.3")))))</f>
        <v>2</v>
      </c>
      <c r="BC84" s="30" t="str">
        <f>IF(AND(Data!$AL84&gt;Data!$AM84,Data!$AL84&gt;Data!$AN84),"1",IF(AND(Data!$AM84&gt;Data!$AL84,Data!$AM84&gt;Data!$AN84),IF(Data!$AM84&lt;2.5*Data!$AL84,"1.2",IF(OR(Data!$AL84&gt;2.5,Data!$AL84+Data!$AM84+Data!$AN84&lt;9),"2.2","2")),IF(AND(Data!$AN84&gt;3.5*Data!$AL84,Data!$AN84&gt;3.5*Data!$AM84,Data!$AL84+Data!$AM84+Data!$AN84&gt;11,Data!$AL84+Data!$AM84&lt;2,Data!$U84&gt;=18),"3",IF((Data!$AL84&gt;3*Data!$AM84),"1.3",IF(AND(Data!$AM84&gt;3*Data!$AL84,Data!$AM84&gt;2),"2.3","3.3")))))</f>
        <v>2</v>
      </c>
      <c r="BD84" s="30" t="str">
        <f>IF(AND(Data!$AS84&gt;Data!$AT84,Data!$AS84&gt;Data!$AU84),"1",IF(AND(Data!$AT84&gt;Data!$AS84,Data!$AT84&gt;Data!$AU84),IF(Data!$AT84&lt;2.5*Data!$AS84,"1.2",IF(OR(Data!$AS84&gt;2.5,Data!$AS84+Data!$AT84+Data!$AU84&lt;9),"2.2","2")),IF(AND(Data!$AU84&gt;3.5*Data!$AS84,Data!$AU84&gt;3.5*Data!$AT84,Data!$AS84+Data!$AT84+Data!$AU84&gt;11,Data!$AS84+Data!$AT84&lt;2,Data!$Y84&gt;=18),"3",IF((Data!$AS84&gt;3*Data!$AT84),"1.3",IF(AND(Data!$AT84&gt;3*Data!$AS84,Data!$AT84&gt;2),"2.3","3.3")))))</f>
        <v>2</v>
      </c>
      <c r="BE84" s="30" t="str">
        <f t="array" ref="BE84">XLOOKUP(Data!$O84,Data!$K84:$N84,$K$1:$N$1,"?",0,1)&amp;XLOOKUP(Data!$P84,Data!$K84:$N84,$K$1:$N$1,"?",0,1)&amp;XLOOKUP(Data!$Q84,Data!$K84:$N84,$K$1:$N$1,"?",0,1)</f>
        <v>CSD</v>
      </c>
      <c r="BF84" s="30" t="str">
        <f t="array" ref="BF84">XLOOKUP(Data!$S84,Data!$C84:$F84,$C$1:$F$1,"?",0,1)&amp;XLOOKUP(Data!$T84,Data!$C84:$F84,$C$1:$F$1,"?",0,1)&amp;XLOOKUP(Data!$U84,Data!$C84:$F84,$C$1:$F$1,"?",0,1)</f>
        <v>CSD</v>
      </c>
      <c r="BG84" s="30" t="str">
        <f t="array" ref="BG84">XLOOKUP(Data!$W84,Data!$G84:$J84,$G$1:$J$1,"?",0,1)&amp;XLOOKUP(Data!$X84,Data!$G84:$J84,$G$1:$J$1,"?",0,1)&amp;XLOOKUP(Data!$Y84,Data!$G84:$J84,$G$1:$J$1,"?",0,1)</f>
        <v>CSI</v>
      </c>
      <c r="BH84" s="30" t="str">
        <f>VLOOKUP(LEFT(Data!$BE84,Data!$BB84),'Key 2'!$A$1:$C$40,2,FALSE)</f>
        <v>SC</v>
      </c>
      <c r="BI84" s="30" t="str">
        <f>VLOOKUP(LEFT(Data!$BF84,Data!$BC84),'Key 2'!$A$1:$C$40,2,FALSE)</f>
        <v>SC</v>
      </c>
      <c r="BJ84" s="30" t="str">
        <f>VLOOKUP(LEFT(Data!$BG84,Data!$BD84),'Key 2'!$A$1:$C$40,2,FALSE)</f>
        <v>SC</v>
      </c>
      <c r="BK84" s="30" t="str">
        <f>IF(AND(Data!$AV84&gt;=15,Data!$O84&gt;=20),"DG",IF(AND(Data!$AW84&gt;=15,Data!$S84&gt;=20),"MG",IF(AND(Data!$AV84&gt;=15,Data!$W84&gt;=20),"LG","0")))</f>
        <v>DG</v>
      </c>
      <c r="BL84" s="30" t="str">
        <f>IF(AND(Data!$BK84="DG",Data!$AW84&gt;=15,Data!$S84&gt;=20,Data!$BH84&lt;&gt;Data!$BI84),"MG","LG")</f>
        <v>LG</v>
      </c>
      <c r="BM84" s="30" t="str">
        <f>IF(Data!$BK84="DG",Data!$BH84,IF(Data!$BK84="MG",Data!$BI84,Data!$BJ84))</f>
        <v>SC</v>
      </c>
      <c r="BN84" s="30" t="str">
        <f>IF(Data!$BL84="DG",Data!$BH84,IF(Data!$BL84="MG",Data!$BI84,Data!$BJ84))</f>
        <v>SC</v>
      </c>
      <c r="BO84" s="40"/>
      <c r="BP84" s="40"/>
      <c r="BQ84" s="40"/>
      <c r="BR84" s="41"/>
      <c r="BS84" s="41"/>
      <c r="BT84" s="41" t="str">
        <f>VLOOKUP(Data!$BR84,'Key 1'!$B$1:$D$15,2,FALSE)</f>
        <v>TI</v>
      </c>
      <c r="BU84" s="41" t="str">
        <f>VLOOKUP(Data!$BS84,'Key 1'!$B$1:$D$15,2,FALSE)</f>
        <v>TI</v>
      </c>
      <c r="BV84" s="41">
        <f>VLOOKUP(Data!$BR84,'Key 1'!$B$1:$D$15,3,FALSE)</f>
        <v>0</v>
      </c>
      <c r="BW84" s="41">
        <f>VLOOKUP(Data!$BS84,'Key 1'!$B$1:$D$15,3,FALSE)</f>
        <v>0</v>
      </c>
      <c r="BX84" s="41" t="str">
        <f>IF(Data!$BK84="DG",IF(INT(Data!$BB84)-Data!$BB84&lt;0,"Low","High"),IF(Data!$BK84="MG",IF(INT(Data!$BC84)-Data!$BC84&lt;0,"Low","High"),IF(Data!$BK84="LG",IF(INT(Data!$BD84)-Data!$BD84&lt;0,"Low","High"),"High")))</f>
        <v>High</v>
      </c>
      <c r="BY84" s="41" t="str">
        <f>IF(Data!$BL84="DG",IF(INT(Data!$BB84)-Data!$BB84&lt;0,"Low","High"),IF(Data!$BL84="MG",IF(INT(Data!$BC84)-Data!$BC84&lt;0,"Low","High"),IF(Data!$BL84="LG",IF(INT(Data!$BD84)-Data!$BD84&lt;0,"Low","High"),"High")))</f>
        <v>High</v>
      </c>
      <c r="BZ84" s="41" t="str">
        <f>IF(AND(Data!$BX84="High",Data!$BY84="High"),"High","Low")</f>
        <v>High</v>
      </c>
      <c r="CA84" s="41" t="str">
        <f>IF(AND(Data!$BM84=Data!$BT84,Data!$BN84=Data!$BU84),"Matched",IF(Data!$BM84=Data!$BT84,"Sec Missed", IF(Data!$BN84=Data!$BU84," Pri Missed", "Both Missed")))</f>
        <v>Both Missed</v>
      </c>
      <c r="CB84" s="42">
        <v>100.0</v>
      </c>
      <c r="CC84" s="42">
        <v>100.0</v>
      </c>
      <c r="CD84" s="42">
        <v>100.0</v>
      </c>
      <c r="CE84" s="43" t="s">
        <v>105</v>
      </c>
      <c r="CF84" s="43" t="s">
        <v>105</v>
      </c>
      <c r="CG84" s="43" t="s">
        <v>105</v>
      </c>
      <c r="CH84" s="45" t="s">
        <v>105</v>
      </c>
      <c r="CI84" s="43" t="s">
        <v>97</v>
      </c>
      <c r="CJ84" s="42">
        <v>100.0</v>
      </c>
      <c r="CK84" s="43" t="s">
        <v>105</v>
      </c>
      <c r="CL84" s="43" t="s">
        <v>98</v>
      </c>
      <c r="CM84" s="42">
        <v>100.0</v>
      </c>
      <c r="CN84" s="43" t="s">
        <v>99</v>
      </c>
      <c r="CO84" s="1"/>
      <c r="CP84" s="1"/>
      <c r="CQ84" s="1"/>
      <c r="CR84" s="1"/>
      <c r="CS84" s="1"/>
      <c r="CT84" s="1"/>
      <c r="CU84" s="1"/>
    </row>
    <row r="85" ht="48.0" customHeight="1">
      <c r="A85" s="28">
        <v>2239.0</v>
      </c>
      <c r="B85" s="29">
        <v>28.0</v>
      </c>
      <c r="C85" s="30">
        <v>12.0</v>
      </c>
      <c r="D85" s="30">
        <v>16.0</v>
      </c>
      <c r="E85" s="30">
        <v>13.0</v>
      </c>
      <c r="F85" s="30">
        <v>26.0</v>
      </c>
      <c r="G85" s="30">
        <v>22.0</v>
      </c>
      <c r="H85" s="30">
        <v>12.0</v>
      </c>
      <c r="I85" s="30">
        <v>2.0</v>
      </c>
      <c r="J85" s="30">
        <v>18.5</v>
      </c>
      <c r="K85" s="30">
        <v>17.0</v>
      </c>
      <c r="L85" s="30">
        <v>14.0</v>
      </c>
      <c r="M85" s="30">
        <v>6.0</v>
      </c>
      <c r="N85" s="30">
        <v>24.0</v>
      </c>
      <c r="O85" s="31">
        <f>LARGE(Data!$K85:$N85,1)</f>
        <v>24</v>
      </c>
      <c r="P85" s="31">
        <f>LARGE(Data!$K85:$N85,2)</f>
        <v>17</v>
      </c>
      <c r="Q85" s="31">
        <f>LARGE(Data!$K85:$N85,3)</f>
        <v>14</v>
      </c>
      <c r="R85" s="31">
        <f>LARGE(Data!$K85:$N85,4)</f>
        <v>6</v>
      </c>
      <c r="S85" s="32">
        <f>LARGE(Data!$C85:$F85,1)</f>
        <v>26</v>
      </c>
      <c r="T85" s="32">
        <f>LARGE(Data!$C85:$F85,2)</f>
        <v>16</v>
      </c>
      <c r="U85" s="32">
        <f>LARGE(Data!$C85:$F85,3)</f>
        <v>13</v>
      </c>
      <c r="V85" s="32">
        <f>LARGE(Data!$C85:$F85,4)</f>
        <v>12</v>
      </c>
      <c r="W85" s="33">
        <f>LARGE(Data!$G85:$J85,1)</f>
        <v>22</v>
      </c>
      <c r="X85" s="33">
        <f>LARGE(Data!$G85:$J85,2)</f>
        <v>18.5</v>
      </c>
      <c r="Y85" s="33">
        <f>LARGE(Data!$G85:$J85,3)</f>
        <v>12</v>
      </c>
      <c r="Z85" s="33">
        <f>LARGE(Data!$G85:$J85,4)</f>
        <v>2</v>
      </c>
      <c r="AA85" s="30">
        <f>Data!$O85-Data!$P85</f>
        <v>7</v>
      </c>
      <c r="AB85" s="30">
        <f>Data!$P85-Data!$Q85</f>
        <v>3</v>
      </c>
      <c r="AC85" s="30">
        <f>Data!$Q85-Data!$R85</f>
        <v>8</v>
      </c>
      <c r="AD85" s="30">
        <f>(Data!$AA85+Data!$AB85)/SUM(Data!$AA85:$AC85)</f>
        <v>0.5555555556</v>
      </c>
      <c r="AE85" s="31">
        <f>Data!$AA85^2/SQRT(Data!$AA85^2+Data!$AB85^2+Data!$AC85^2)</f>
        <v>4.436251556</v>
      </c>
      <c r="AF85" s="31">
        <f>Data!$AB85^2/SQRT(Data!$AA85^2+Data!$AB85^2+Data!$AC85^2)</f>
        <v>0.8148217144</v>
      </c>
      <c r="AG85" s="31">
        <f>Data!$AC85^2/SQRT(Data!$AA85^2+Data!$AB85^2+Data!$AC85^2)</f>
        <v>5.794287747</v>
      </c>
      <c r="AH85" s="30">
        <f>Data!$S85-Data!$T85</f>
        <v>10</v>
      </c>
      <c r="AI85" s="30">
        <f>Data!$T85-Data!$U85</f>
        <v>3</v>
      </c>
      <c r="AJ85" s="30">
        <f>Data!$U85-Data!$V85</f>
        <v>1</v>
      </c>
      <c r="AK85" s="30">
        <f>(Data!$AH85+Data!$AI85)/(Data!$AH85+Data!$AI85+Data!$AJ85)</f>
        <v>0.9285714286</v>
      </c>
      <c r="AL85" s="32">
        <f>Data!$AH85^2/SQRT(Data!$AH85^2+Data!$AI85^2+Data!$AJ85^2)</f>
        <v>9.534625892</v>
      </c>
      <c r="AM85" s="32">
        <f>Data!$AI85^2/SQRT(Data!$AH85^2+Data!$AI85^2+Data!$AJ85^2)</f>
        <v>0.8581163303</v>
      </c>
      <c r="AN85" s="32">
        <f>Data!$AJ85^2/SQRT(Data!$AH85^2+Data!$AI85^2+Data!$AJ85^2)</f>
        <v>0.09534625892</v>
      </c>
      <c r="AO85" s="30">
        <f>Data!$W85-Data!$X85</f>
        <v>3.5</v>
      </c>
      <c r="AP85" s="30">
        <f>Data!$X85-Data!$Y85</f>
        <v>6.5</v>
      </c>
      <c r="AQ85" s="30">
        <f>Data!$Y85-Data!$Z85</f>
        <v>10</v>
      </c>
      <c r="AR85" s="30">
        <f>(Data!$AO85+Data!$AP85)/(Data!$AO85+Data!$AP85+Data!$AQ85)</f>
        <v>0.5</v>
      </c>
      <c r="AS85" s="33">
        <f>Data!$AO85^2/SQRT(Data!$AO85^2+Data!$AP85^2+Data!$AQ85^2)</f>
        <v>0.9855345337</v>
      </c>
      <c r="AT85" s="33">
        <f>Data!$AP85^2/SQRT(Data!$AO85^2+Data!$AP85^2+Data!$AQ85^2)</f>
        <v>3.399088494</v>
      </c>
      <c r="AU85" s="33">
        <f>Data!$AQ85^2/SQRT(Data!$AO85^2+Data!$AP85^2+Data!$AQ85^2)</f>
        <v>8.045179867</v>
      </c>
      <c r="AV85" s="34">
        <f>_xlfn.VAR.P(Data!$K85:$N85)</f>
        <v>41.6875</v>
      </c>
      <c r="AW85" s="35">
        <f>_xlfn.VAR.P(Data!$C85:$F85)</f>
        <v>30.6875</v>
      </c>
      <c r="AX85" s="36">
        <f>_xlfn.VAR.P(Data!$G85:$J85)</f>
        <v>57.921875</v>
      </c>
      <c r="AY85" s="37"/>
      <c r="AZ85" s="38"/>
      <c r="BA85" s="39"/>
      <c r="BB85" s="30" t="str">
        <f>IF(AND(Data!$AE85&gt;Data!$AF85,Data!$AE85&gt;Data!$AG85),"1",IF(AND(Data!$AF85&gt;Data!$AE85,Data!$AF85&gt;Data!$AG85),IF(Data!$AF85&lt;2.5*Data!$AE85,"1.2",IF(OR(Data!$AE85&gt;2.5,Data!$AE85+Data!$AF85+Data!$AG85&lt;9),"2.2","2")),IF(AND(Data!$AG85&gt;3.5*Data!$AE85,Data!$AG85&gt;3.5*Data!$AF85,Data!$AE85+Data!$AF85+Data!$AG85&gt;11,Data!$AE85+Data!$AF85&lt;2,Data!$Q85&gt;=18),"3",IF((Data!$AE85&gt;3*Data!$AF85),"1.3",IF(AND(Data!$AF85&gt;3*Data!$AE85,Data!$AF85&gt;2),"2.3","3.3")))))</f>
        <v>1.3</v>
      </c>
      <c r="BC85" s="30" t="str">
        <f>IF(AND(Data!$AL85&gt;Data!$AM85,Data!$AL85&gt;Data!$AN85),"1",IF(AND(Data!$AM85&gt;Data!$AL85,Data!$AM85&gt;Data!$AN85),IF(Data!$AM85&lt;2.5*Data!$AL85,"1.2",IF(OR(Data!$AL85&gt;2.5,Data!$AL85+Data!$AM85+Data!$AN85&lt;9),"2.2","2")),IF(AND(Data!$AN85&gt;3.5*Data!$AL85,Data!$AN85&gt;3.5*Data!$AM85,Data!$AL85+Data!$AM85+Data!$AN85&gt;11,Data!$AL85+Data!$AM85&lt;2,Data!$U85&gt;=18),"3",IF((Data!$AL85&gt;3*Data!$AM85),"1.3",IF(AND(Data!$AM85&gt;3*Data!$AL85,Data!$AM85&gt;2),"2.3","3.3")))))</f>
        <v>1</v>
      </c>
      <c r="BD85" s="30" t="str">
        <f>IF(AND(Data!$AS85&gt;Data!$AT85,Data!$AS85&gt;Data!$AU85),"1",IF(AND(Data!$AT85&gt;Data!$AS85,Data!$AT85&gt;Data!$AU85),IF(Data!$AT85&lt;2.5*Data!$AS85,"1.2",IF(OR(Data!$AS85&gt;2.5,Data!$AS85+Data!$AT85+Data!$AU85&lt;9),"2.2","2")),IF(AND(Data!$AU85&gt;3.5*Data!$AS85,Data!$AU85&gt;3.5*Data!$AT85,Data!$AS85+Data!$AT85+Data!$AU85&gt;11,Data!$AS85+Data!$AT85&lt;2,Data!$Y85&gt;=18),"3",IF((Data!$AS85&gt;3*Data!$AT85),"1.3",IF(AND(Data!$AT85&gt;3*Data!$AS85,Data!$AT85&gt;2),"2.3","3.3")))))</f>
        <v>2.3</v>
      </c>
      <c r="BE85" s="30" t="str">
        <f t="array" ref="BE85">XLOOKUP(Data!$O85,Data!$K85:$N85,$K$1:$N$1,"?",0,1)&amp;XLOOKUP(Data!$P85,Data!$K85:$N85,$K$1:$N$1,"?",0,1)&amp;XLOOKUP(Data!$Q85,Data!$K85:$N85,$K$1:$N$1,"?",0,1)</f>
        <v>CDI</v>
      </c>
      <c r="BF85" s="30" t="str">
        <f t="array" ref="BF85">XLOOKUP(Data!$S85,Data!$C85:$F85,$C$1:$F$1,"?",0,1)&amp;XLOOKUP(Data!$T85,Data!$C85:$F85,$C$1:$F$1,"?",0,1)&amp;XLOOKUP(Data!$U85,Data!$C85:$F85,$C$1:$F$1,"?",0,1)</f>
        <v>CIS</v>
      </c>
      <c r="BG85" s="30" t="str">
        <f t="array" ref="BG85">XLOOKUP(Data!$W85,Data!$G85:$J85,$G$1:$J$1,"?",0,1)&amp;XLOOKUP(Data!$X85,Data!$G85:$J85,$G$1:$J$1,"?",0,1)&amp;XLOOKUP(Data!$Y85,Data!$G85:$J85,$G$1:$J$1,"?",0,1)</f>
        <v>DCI</v>
      </c>
      <c r="BH85" s="30" t="str">
        <f>VLOOKUP(LEFT(Data!$BE85,Data!$BB85),'Key 2'!$A$1:$C$40,2,FALSE)</f>
        <v>C</v>
      </c>
      <c r="BI85" s="30" t="str">
        <f>VLOOKUP(LEFT(Data!$BF85,Data!$BC85),'Key 2'!$A$1:$C$40,2,FALSE)</f>
        <v>C</v>
      </c>
      <c r="BJ85" s="30" t="str">
        <f>VLOOKUP(LEFT(Data!$BG85,Data!$BD85),'Key 2'!$A$1:$C$40,2,FALSE)</f>
        <v>DC</v>
      </c>
      <c r="BK85" s="30" t="str">
        <f>IF(AND(Data!$AV85&gt;=15,Data!$O85&gt;=20),"DG",IF(AND(Data!$AW85&gt;=15,Data!$S85&gt;=20),"MG",IF(AND(Data!$AV85&gt;=15,Data!$W85&gt;=20),"LG","0")))</f>
        <v>DG</v>
      </c>
      <c r="BL85" s="30" t="str">
        <f>IF(AND(Data!$BK85="DG",Data!$AW85&gt;=15,Data!$S85&gt;=20,Data!$BH85&lt;&gt;Data!$BI85),"MG","LG")</f>
        <v>LG</v>
      </c>
      <c r="BM85" s="30" t="str">
        <f>IF(Data!$BK85="DG",Data!$BH85,IF(Data!$BK85="MG",Data!$BI85,Data!$BJ85))</f>
        <v>C</v>
      </c>
      <c r="BN85" s="30" t="str">
        <f>IF(Data!$BL85="DG",Data!$BH85,IF(Data!$BL85="MG",Data!$BI85,Data!$BJ85))</f>
        <v>DC</v>
      </c>
      <c r="BO85" s="40"/>
      <c r="BP85" s="40"/>
      <c r="BQ85" s="40"/>
      <c r="BR85" s="41"/>
      <c r="BS85" s="41"/>
      <c r="BT85" s="41" t="str">
        <f>VLOOKUP(Data!$BR85,'Key 1'!$B$1:$D$15,2,FALSE)</f>
        <v>TI</v>
      </c>
      <c r="BU85" s="41" t="str">
        <f>VLOOKUP(Data!$BS85,'Key 1'!$B$1:$D$15,2,FALSE)</f>
        <v>TI</v>
      </c>
      <c r="BV85" s="41">
        <f>VLOOKUP(Data!$BR85,'Key 1'!$B$1:$D$15,3,FALSE)</f>
        <v>0</v>
      </c>
      <c r="BW85" s="41">
        <f>VLOOKUP(Data!$BS85,'Key 1'!$B$1:$D$15,3,FALSE)</f>
        <v>0</v>
      </c>
      <c r="BX85" s="41" t="str">
        <f>IF(Data!$BK85="DG",IF(INT(Data!$BB85)-Data!$BB85&lt;0,"Low","High"),IF(Data!$BK85="MG",IF(INT(Data!$BC85)-Data!$BC85&lt;0,"Low","High"),IF(Data!$BK85="LG",IF(INT(Data!$BD85)-Data!$BD85&lt;0,"Low","High"),"High")))</f>
        <v>Low</v>
      </c>
      <c r="BY85" s="41" t="str">
        <f>IF(Data!$BL85="DG",IF(INT(Data!$BB85)-Data!$BB85&lt;0,"Low","High"),IF(Data!$BL85="MG",IF(INT(Data!$BC85)-Data!$BC85&lt;0,"Low","High"),IF(Data!$BL85="LG",IF(INT(Data!$BD85)-Data!$BD85&lt;0,"Low","High"),"High")))</f>
        <v>Low</v>
      </c>
      <c r="BZ85" s="41" t="str">
        <f>IF(AND(Data!$BX85="High",Data!$BY85="High"),"High","Low")</f>
        <v>Low</v>
      </c>
      <c r="CA85" s="41" t="str">
        <f>IF(AND(Data!$BM85=Data!$BT85,Data!$BN85=Data!$BU85),"Matched",IF(Data!$BM85=Data!$BT85,"Sec Missed", IF(Data!$BN85=Data!$BU85," Pri Missed", "Both Missed")))</f>
        <v>Both Missed</v>
      </c>
      <c r="CB85" s="42">
        <v>100.0</v>
      </c>
      <c r="CC85" s="42">
        <v>100.0</v>
      </c>
      <c r="CD85" s="42">
        <v>100.0</v>
      </c>
      <c r="CE85" s="43" t="s">
        <v>3</v>
      </c>
      <c r="CF85" s="43" t="s">
        <v>3</v>
      </c>
      <c r="CG85" s="43" t="s">
        <v>17</v>
      </c>
      <c r="CH85" s="45" t="s">
        <v>3</v>
      </c>
      <c r="CI85" s="43" t="s">
        <v>97</v>
      </c>
      <c r="CJ85" s="42">
        <v>100.0</v>
      </c>
      <c r="CK85" s="43" t="s">
        <v>17</v>
      </c>
      <c r="CL85" s="43" t="s">
        <v>98</v>
      </c>
      <c r="CM85" s="42">
        <v>100.0</v>
      </c>
      <c r="CN85" s="43" t="s">
        <v>104</v>
      </c>
      <c r="CO85" s="1"/>
      <c r="CP85" s="1"/>
      <c r="CQ85" s="1"/>
      <c r="CR85" s="1"/>
      <c r="CS85" s="1"/>
      <c r="CT85" s="1"/>
      <c r="CU85" s="1"/>
    </row>
    <row r="86" ht="48.0" customHeight="1">
      <c r="A86" s="28">
        <v>2240.0</v>
      </c>
      <c r="B86" s="29">
        <v>28.0</v>
      </c>
      <c r="C86" s="30">
        <v>19.0</v>
      </c>
      <c r="D86" s="30">
        <v>20.0</v>
      </c>
      <c r="E86" s="30">
        <v>10.0</v>
      </c>
      <c r="F86" s="30">
        <v>19.0</v>
      </c>
      <c r="G86" s="30">
        <v>12.0</v>
      </c>
      <c r="H86" s="30">
        <v>23.5</v>
      </c>
      <c r="I86" s="30">
        <v>5.0</v>
      </c>
      <c r="J86" s="30">
        <v>22.0</v>
      </c>
      <c r="K86" s="30">
        <v>15.0</v>
      </c>
      <c r="L86" s="30">
        <v>20.0</v>
      </c>
      <c r="M86" s="30">
        <v>6.0</v>
      </c>
      <c r="N86" s="30">
        <v>20.0</v>
      </c>
      <c r="O86" s="31">
        <f>LARGE(Data!$K86:$N86,1)</f>
        <v>20</v>
      </c>
      <c r="P86" s="31">
        <f>LARGE(Data!$K86:$N86,2)</f>
        <v>20</v>
      </c>
      <c r="Q86" s="31">
        <f>LARGE(Data!$K86:$N86,3)</f>
        <v>15</v>
      </c>
      <c r="R86" s="31">
        <f>LARGE(Data!$K86:$N86,4)</f>
        <v>6</v>
      </c>
      <c r="S86" s="32">
        <f>LARGE(Data!$C86:$F86,1)</f>
        <v>20</v>
      </c>
      <c r="T86" s="32">
        <f>LARGE(Data!$C86:$F86,2)</f>
        <v>19</v>
      </c>
      <c r="U86" s="32">
        <f>LARGE(Data!$C86:$F86,3)</f>
        <v>19</v>
      </c>
      <c r="V86" s="32">
        <f>LARGE(Data!$C86:$F86,4)</f>
        <v>10</v>
      </c>
      <c r="W86" s="33">
        <f>LARGE(Data!$G86:$J86,1)</f>
        <v>23.5</v>
      </c>
      <c r="X86" s="33">
        <f>LARGE(Data!$G86:$J86,2)</f>
        <v>22</v>
      </c>
      <c r="Y86" s="33">
        <f>LARGE(Data!$G86:$J86,3)</f>
        <v>12</v>
      </c>
      <c r="Z86" s="33">
        <f>LARGE(Data!$G86:$J86,4)</f>
        <v>5</v>
      </c>
      <c r="AA86" s="30">
        <f>Data!$O86-Data!$P86</f>
        <v>0</v>
      </c>
      <c r="AB86" s="30">
        <f>Data!$P86-Data!$Q86</f>
        <v>5</v>
      </c>
      <c r="AC86" s="30">
        <f>Data!$Q86-Data!$R86</f>
        <v>9</v>
      </c>
      <c r="AD86" s="30">
        <f>(Data!$AA86+Data!$AB86)/SUM(Data!$AA86:$AC86)</f>
        <v>0.3571428571</v>
      </c>
      <c r="AE86" s="31">
        <f>Data!$AA86^2/SQRT(Data!$AA86^2+Data!$AB86^2+Data!$AC86^2)</f>
        <v>0</v>
      </c>
      <c r="AF86" s="31">
        <f>Data!$AB86^2/SQRT(Data!$AA86^2+Data!$AB86^2+Data!$AC86^2)</f>
        <v>2.428214656</v>
      </c>
      <c r="AG86" s="31">
        <f>Data!$AC86^2/SQRT(Data!$AA86^2+Data!$AB86^2+Data!$AC86^2)</f>
        <v>7.867415485</v>
      </c>
      <c r="AH86" s="30">
        <f>Data!$S86-Data!$T86</f>
        <v>1</v>
      </c>
      <c r="AI86" s="30">
        <f>Data!$T86-Data!$U86</f>
        <v>0</v>
      </c>
      <c r="AJ86" s="30">
        <f>Data!$U86-Data!$V86</f>
        <v>9</v>
      </c>
      <c r="AK86" s="30">
        <f>(Data!$AH86+Data!$AI86)/(Data!$AH86+Data!$AI86+Data!$AJ86)</f>
        <v>0.1</v>
      </c>
      <c r="AL86" s="32">
        <f>Data!$AH86^2/SQRT(Data!$AH86^2+Data!$AI86^2+Data!$AJ86^2)</f>
        <v>0.1104315261</v>
      </c>
      <c r="AM86" s="32">
        <f>Data!$AI86^2/SQRT(Data!$AH86^2+Data!$AI86^2+Data!$AJ86^2)</f>
        <v>0</v>
      </c>
      <c r="AN86" s="32">
        <f>Data!$AJ86^2/SQRT(Data!$AH86^2+Data!$AI86^2+Data!$AJ86^2)</f>
        <v>8.944953612</v>
      </c>
      <c r="AO86" s="30">
        <f>Data!$W86-Data!$X86</f>
        <v>1.5</v>
      </c>
      <c r="AP86" s="30">
        <f>Data!$X86-Data!$Y86</f>
        <v>10</v>
      </c>
      <c r="AQ86" s="30">
        <f>Data!$Y86-Data!$Z86</f>
        <v>7</v>
      </c>
      <c r="AR86" s="30">
        <f>(Data!$AO86+Data!$AP86)/(Data!$AO86+Data!$AP86+Data!$AQ86)</f>
        <v>0.6216216216</v>
      </c>
      <c r="AS86" s="33">
        <f>Data!$AO86^2/SQRT(Data!$AO86^2+Data!$AP86^2+Data!$AQ86^2)</f>
        <v>0.1829510163</v>
      </c>
      <c r="AT86" s="33">
        <f>Data!$AP86^2/SQRT(Data!$AO86^2+Data!$AP86^2+Data!$AQ86^2)</f>
        <v>8.131156282</v>
      </c>
      <c r="AU86" s="33">
        <f>Data!$AQ86^2/SQRT(Data!$AO86^2+Data!$AP86^2+Data!$AQ86^2)</f>
        <v>3.984266578</v>
      </c>
      <c r="AV86" s="34">
        <f>_xlfn.VAR.P(Data!$K86:$N86)</f>
        <v>32.6875</v>
      </c>
      <c r="AW86" s="35">
        <f>_xlfn.VAR.P(Data!$C86:$F86)</f>
        <v>16.5</v>
      </c>
      <c r="AX86" s="36">
        <f>_xlfn.VAR.P(Data!$G86:$J86)</f>
        <v>57.171875</v>
      </c>
      <c r="AY86" s="37"/>
      <c r="AZ86" s="38"/>
      <c r="BA86" s="39"/>
      <c r="BB86" s="30" t="str">
        <f>IF(AND(Data!$AE86&gt;Data!$AF86,Data!$AE86&gt;Data!$AG86),"1",IF(AND(Data!$AF86&gt;Data!$AE86,Data!$AF86&gt;Data!$AG86),IF(Data!$AF86&lt;2.5*Data!$AE86,"1.2",IF(OR(Data!$AE86&gt;2.5,Data!$AE86+Data!$AF86+Data!$AG86&lt;9),"2.2","2")),IF(AND(Data!$AG86&gt;3.5*Data!$AE86,Data!$AG86&gt;3.5*Data!$AF86,Data!$AE86+Data!$AF86+Data!$AG86&gt;11,Data!$AE86+Data!$AF86&lt;2,Data!$Q86&gt;=18),"3",IF((Data!$AE86&gt;3*Data!$AF86),"1.3",IF(AND(Data!$AF86&gt;3*Data!$AE86,Data!$AF86&gt;2),"2.3","3.3")))))</f>
        <v>2.3</v>
      </c>
      <c r="BC86" s="30" t="str">
        <f>IF(AND(Data!$AL86&gt;Data!$AM86,Data!$AL86&gt;Data!$AN86),"1",IF(AND(Data!$AM86&gt;Data!$AL86,Data!$AM86&gt;Data!$AN86),IF(Data!$AM86&lt;2.5*Data!$AL86,"1.2",IF(OR(Data!$AL86&gt;2.5,Data!$AL86+Data!$AM86+Data!$AN86&lt;9),"2.2","2")),IF(AND(Data!$AN86&gt;3.5*Data!$AL86,Data!$AN86&gt;3.5*Data!$AM86,Data!$AL86+Data!$AM86+Data!$AN86&gt;11,Data!$AL86+Data!$AM86&lt;2,Data!$U86&gt;=18),"3",IF((Data!$AL86&gt;3*Data!$AM86),"1.3",IF(AND(Data!$AM86&gt;3*Data!$AL86,Data!$AM86&gt;2),"2.3","3.3")))))</f>
        <v>1.3</v>
      </c>
      <c r="BD86" s="30" t="str">
        <f>IF(AND(Data!$AS86&gt;Data!$AT86,Data!$AS86&gt;Data!$AU86),"1",IF(AND(Data!$AT86&gt;Data!$AS86,Data!$AT86&gt;Data!$AU86),IF(Data!$AT86&lt;2.5*Data!$AS86,"1.2",IF(OR(Data!$AS86&gt;2.5,Data!$AS86+Data!$AT86+Data!$AU86&lt;9),"2.2","2")),IF(AND(Data!$AU86&gt;3.5*Data!$AS86,Data!$AU86&gt;3.5*Data!$AT86,Data!$AS86+Data!$AT86+Data!$AU86&gt;11,Data!$AS86+Data!$AT86&lt;2,Data!$Y86&gt;=18),"3",IF((Data!$AS86&gt;3*Data!$AT86),"1.3",IF(AND(Data!$AT86&gt;3*Data!$AS86,Data!$AT86&gt;2),"2.3","3.3")))))</f>
        <v>2</v>
      </c>
      <c r="BE86" s="30" t="str">
        <f t="array" ref="BE86">XLOOKUP(Data!$O86,Data!$K86:$N86,$K$1:$N$1,"?",0,1)&amp;XLOOKUP(Data!$P86,Data!$K86:$N86,$K$1:$N$1,"?",0,1)&amp;XLOOKUP(Data!$Q86,Data!$K86:$N86,$K$1:$N$1,"?",0,1)</f>
        <v>IID</v>
      </c>
      <c r="BF86" s="30" t="str">
        <f t="array" ref="BF86">XLOOKUP(Data!$S86,Data!$C86:$F86,$C$1:$F$1,"?",0,1)&amp;XLOOKUP(Data!$T86,Data!$C86:$F86,$C$1:$F$1,"?",0,1)&amp;XLOOKUP(Data!$U86,Data!$C86:$F86,$C$1:$F$1,"?",0,1)</f>
        <v>IDD</v>
      </c>
      <c r="BG86" s="30" t="str">
        <f t="array" ref="BG86">XLOOKUP(Data!$W86,Data!$G86:$J86,$G$1:$J$1,"?",0,1)&amp;XLOOKUP(Data!$X86,Data!$G86:$J86,$G$1:$J$1,"?",0,1)&amp;XLOOKUP(Data!$Y86,Data!$G86:$J86,$G$1:$J$1,"?",0,1)</f>
        <v>ICD</v>
      </c>
      <c r="BH86" s="30" t="str">
        <f>VLOOKUP(LEFT(Data!$BE86,Data!$BB86),'Key 2'!$A$1:$C$40,2,FALSE)</f>
        <v>#N/A</v>
      </c>
      <c r="BI86" s="30" t="str">
        <f>VLOOKUP(LEFT(Data!$BF86,Data!$BC86),'Key 2'!$A$1:$C$40,2,FALSE)</f>
        <v>I</v>
      </c>
      <c r="BJ86" s="30" t="str">
        <f>VLOOKUP(LEFT(Data!$BG86,Data!$BD86),'Key 2'!$A$1:$C$40,2,FALSE)</f>
        <v>IC</v>
      </c>
      <c r="BK86" s="30" t="str">
        <f>IF(AND(Data!$AV86&gt;=15,Data!$O86&gt;=20),"DG",IF(AND(Data!$AW86&gt;=15,Data!$S86&gt;=20),"MG",IF(AND(Data!$AV86&gt;=15,Data!$W86&gt;=20),"LG","0")))</f>
        <v>DG</v>
      </c>
      <c r="BL86" s="30" t="str">
        <f>IF(AND(Data!$BK86="DG",Data!$AW86&gt;=15,Data!$S86&gt;=20,Data!$BH86&lt;&gt;Data!$BI86),"MG","LG")</f>
        <v>#N/A</v>
      </c>
      <c r="BM86" s="30" t="str">
        <f>IF(Data!$BK86="DG",Data!$BH86,IF(Data!$BK86="MG",Data!$BI86,Data!$BJ86))</f>
        <v>#N/A</v>
      </c>
      <c r="BN86" s="30" t="str">
        <f>IF(Data!$BL86="DG",Data!$BH86,IF(Data!$BL86="MG",Data!$BI86,Data!$BJ86))</f>
        <v>#N/A</v>
      </c>
      <c r="BO86" s="40"/>
      <c r="BP86" s="40"/>
      <c r="BQ86" s="40"/>
      <c r="BR86" s="41"/>
      <c r="BS86" s="41"/>
      <c r="BT86" s="41" t="str">
        <f>VLOOKUP(Data!$BR86,'Key 1'!$B$1:$D$15,2,FALSE)</f>
        <v>TI</v>
      </c>
      <c r="BU86" s="41" t="str">
        <f>VLOOKUP(Data!$BS86,'Key 1'!$B$1:$D$15,2,FALSE)</f>
        <v>TI</v>
      </c>
      <c r="BV86" s="41">
        <f>VLOOKUP(Data!$BR86,'Key 1'!$B$1:$D$15,3,FALSE)</f>
        <v>0</v>
      </c>
      <c r="BW86" s="41">
        <f>VLOOKUP(Data!$BS86,'Key 1'!$B$1:$D$15,3,FALSE)</f>
        <v>0</v>
      </c>
      <c r="BX86" s="41" t="str">
        <f>IF(Data!$BK86="DG",IF(INT(Data!$BB86)-Data!$BB86&lt;0,"Low","High"),IF(Data!$BK86="MG",IF(INT(Data!$BC86)-Data!$BC86&lt;0,"Low","High"),IF(Data!$BK86="LG",IF(INT(Data!$BD86)-Data!$BD86&lt;0,"Low","High"),"High")))</f>
        <v>Low</v>
      </c>
      <c r="BY86" s="41" t="str">
        <f>IF(Data!$BL86="DG",IF(INT(Data!$BB86)-Data!$BB86&lt;0,"Low","High"),IF(Data!$BL86="MG",IF(INT(Data!$BC86)-Data!$BC86&lt;0,"Low","High"),IF(Data!$BL86="LG",IF(INT(Data!$BD86)-Data!$BD86&lt;0,"Low","High"),"High")))</f>
        <v>#N/A</v>
      </c>
      <c r="BZ86" s="41" t="str">
        <f>IF(AND(Data!$BX86="High",Data!$BY86="High"),"High","Low")</f>
        <v>#N/A</v>
      </c>
      <c r="CA86" s="41" t="str">
        <f>IF(AND(Data!$BM86=Data!$BT86,Data!$BN86=Data!$BU86),"Matched",IF(Data!$BM86=Data!$BT86,"Sec Missed", IF(Data!$BN86=Data!$BU86," Pri Missed", "Both Missed")))</f>
        <v>#N/A</v>
      </c>
      <c r="CB86" s="42">
        <v>100.0</v>
      </c>
      <c r="CC86" s="42">
        <v>100.0</v>
      </c>
      <c r="CD86" s="42">
        <v>100.0</v>
      </c>
      <c r="CE86" s="43" t="s">
        <v>96</v>
      </c>
      <c r="CF86" s="43" t="s">
        <v>101</v>
      </c>
      <c r="CG86" s="43" t="s">
        <v>96</v>
      </c>
      <c r="CH86" s="45" t="s">
        <v>96</v>
      </c>
      <c r="CI86" s="43" t="s">
        <v>97</v>
      </c>
      <c r="CJ86" s="42">
        <v>100.0</v>
      </c>
      <c r="CK86" s="43" t="s">
        <v>101</v>
      </c>
      <c r="CL86" s="43" t="s">
        <v>102</v>
      </c>
      <c r="CM86" s="42">
        <v>100.0</v>
      </c>
      <c r="CN86" s="43" t="s">
        <v>99</v>
      </c>
      <c r="CO86" s="1"/>
      <c r="CP86" s="1"/>
      <c r="CQ86" s="1"/>
      <c r="CR86" s="1"/>
      <c r="CS86" s="1"/>
      <c r="CT86" s="1"/>
      <c r="CU86" s="1"/>
    </row>
    <row r="87" ht="48.0" customHeight="1">
      <c r="A87" s="28">
        <v>2241.0</v>
      </c>
      <c r="B87" s="29">
        <v>28.0</v>
      </c>
      <c r="C87" s="30">
        <v>24.0</v>
      </c>
      <c r="D87" s="30">
        <v>6.0</v>
      </c>
      <c r="E87" s="30">
        <v>10.0</v>
      </c>
      <c r="F87" s="30">
        <v>21.0</v>
      </c>
      <c r="G87" s="30">
        <v>14.0</v>
      </c>
      <c r="H87" s="30">
        <v>2.875</v>
      </c>
      <c r="I87" s="30">
        <v>18.0</v>
      </c>
      <c r="J87" s="30">
        <v>25.0</v>
      </c>
      <c r="K87" s="30">
        <v>20.0</v>
      </c>
      <c r="L87" s="30">
        <v>3.0</v>
      </c>
      <c r="M87" s="30">
        <v>12.0</v>
      </c>
      <c r="N87" s="30">
        <v>24.0</v>
      </c>
      <c r="O87" s="31">
        <f>LARGE(Data!$K87:$N87,1)</f>
        <v>24</v>
      </c>
      <c r="P87" s="31">
        <f>LARGE(Data!$K87:$N87,2)</f>
        <v>20</v>
      </c>
      <c r="Q87" s="31">
        <f>LARGE(Data!$K87:$N87,3)</f>
        <v>12</v>
      </c>
      <c r="R87" s="31">
        <f>LARGE(Data!$K87:$N87,4)</f>
        <v>3</v>
      </c>
      <c r="S87" s="32">
        <f>LARGE(Data!$C87:$F87,1)</f>
        <v>24</v>
      </c>
      <c r="T87" s="32">
        <f>LARGE(Data!$C87:$F87,2)</f>
        <v>21</v>
      </c>
      <c r="U87" s="32">
        <f>LARGE(Data!$C87:$F87,3)</f>
        <v>10</v>
      </c>
      <c r="V87" s="32">
        <f>LARGE(Data!$C87:$F87,4)</f>
        <v>6</v>
      </c>
      <c r="W87" s="33">
        <f>LARGE(Data!$G87:$J87,1)</f>
        <v>25</v>
      </c>
      <c r="X87" s="33">
        <f>LARGE(Data!$G87:$J87,2)</f>
        <v>18</v>
      </c>
      <c r="Y87" s="33">
        <f>LARGE(Data!$G87:$J87,3)</f>
        <v>14</v>
      </c>
      <c r="Z87" s="33">
        <f>LARGE(Data!$G87:$J87,4)</f>
        <v>2.875</v>
      </c>
      <c r="AA87" s="30">
        <f>Data!$O87-Data!$P87</f>
        <v>4</v>
      </c>
      <c r="AB87" s="30">
        <f>Data!$P87-Data!$Q87</f>
        <v>8</v>
      </c>
      <c r="AC87" s="30">
        <f>Data!$Q87-Data!$R87</f>
        <v>9</v>
      </c>
      <c r="AD87" s="30">
        <f>(Data!$AA87+Data!$AB87)/SUM(Data!$AA87:$AC87)</f>
        <v>0.5714285714</v>
      </c>
      <c r="AE87" s="31">
        <f>Data!$AA87^2/SQRT(Data!$AA87^2+Data!$AB87^2+Data!$AC87^2)</f>
        <v>1.26097665</v>
      </c>
      <c r="AF87" s="31">
        <f>Data!$AB87^2/SQRT(Data!$AA87^2+Data!$AB87^2+Data!$AC87^2)</f>
        <v>5.0439066</v>
      </c>
      <c r="AG87" s="31">
        <f>Data!$AC87^2/SQRT(Data!$AA87^2+Data!$AB87^2+Data!$AC87^2)</f>
        <v>6.383694291</v>
      </c>
      <c r="AH87" s="30">
        <f>Data!$S87-Data!$T87</f>
        <v>3</v>
      </c>
      <c r="AI87" s="30">
        <f>Data!$T87-Data!$U87</f>
        <v>11</v>
      </c>
      <c r="AJ87" s="30">
        <f>Data!$U87-Data!$V87</f>
        <v>4</v>
      </c>
      <c r="AK87" s="30">
        <f>(Data!$AH87+Data!$AI87)/(Data!$AH87+Data!$AI87+Data!$AJ87)</f>
        <v>0.7777777778</v>
      </c>
      <c r="AL87" s="32">
        <f>Data!$AH87^2/SQRT(Data!$AH87^2+Data!$AI87^2+Data!$AJ87^2)</f>
        <v>0.7448452997</v>
      </c>
      <c r="AM87" s="32">
        <f>Data!$AI87^2/SQRT(Data!$AH87^2+Data!$AI87^2+Data!$AJ87^2)</f>
        <v>10.01403125</v>
      </c>
      <c r="AN87" s="32">
        <f>Data!$AJ87^2/SQRT(Data!$AH87^2+Data!$AI87^2+Data!$AJ87^2)</f>
        <v>1.324169422</v>
      </c>
      <c r="AO87" s="30">
        <f>Data!$W87-Data!$X87</f>
        <v>7</v>
      </c>
      <c r="AP87" s="30">
        <f>Data!$X87-Data!$Y87</f>
        <v>4</v>
      </c>
      <c r="AQ87" s="30">
        <f>Data!$Y87-Data!$Z87</f>
        <v>11.125</v>
      </c>
      <c r="AR87" s="30">
        <f>(Data!$AO87+Data!$AP87)/(Data!$AO87+Data!$AP87+Data!$AQ87)</f>
        <v>0.4971751412</v>
      </c>
      <c r="AS87" s="33">
        <f>Data!$AO87^2/SQRT(Data!$AO87^2+Data!$AP87^2+Data!$AQ87^2)</f>
        <v>3.566437559</v>
      </c>
      <c r="AT87" s="33">
        <f>Data!$AP87^2/SQRT(Data!$AO87^2+Data!$AP87^2+Data!$AQ87^2)</f>
        <v>1.16455104</v>
      </c>
      <c r="AU87" s="33">
        <f>Data!$AQ87^2/SQRT(Data!$AO87^2+Data!$AP87^2+Data!$AQ87^2)</f>
        <v>9.008211705</v>
      </c>
      <c r="AV87" s="34">
        <f>_xlfn.VAR.P(Data!$K87:$N87)</f>
        <v>64.6875</v>
      </c>
      <c r="AW87" s="35">
        <f>_xlfn.VAR.P(Data!$C87:$F87)</f>
        <v>55.6875</v>
      </c>
      <c r="AX87" s="36">
        <f>_xlfn.VAR.P(Data!$G87:$J87)</f>
        <v>64.25292969</v>
      </c>
      <c r="AY87" s="37"/>
      <c r="AZ87" s="38"/>
      <c r="BA87" s="39"/>
      <c r="BB87" s="30" t="str">
        <f>IF(AND(Data!$AE87&gt;Data!$AF87,Data!$AE87&gt;Data!$AG87),"1",IF(AND(Data!$AF87&gt;Data!$AE87,Data!$AF87&gt;Data!$AG87),IF(Data!$AF87&lt;2.5*Data!$AE87,"1.2",IF(OR(Data!$AE87&gt;2.5,Data!$AE87+Data!$AF87+Data!$AG87&lt;9),"2.2","2")),IF(AND(Data!$AG87&gt;3.5*Data!$AE87,Data!$AG87&gt;3.5*Data!$AF87,Data!$AE87+Data!$AF87+Data!$AG87&gt;11,Data!$AE87+Data!$AF87&lt;2,Data!$Q87&gt;=18),"3",IF((Data!$AE87&gt;3*Data!$AF87),"1.3",IF(AND(Data!$AF87&gt;3*Data!$AE87,Data!$AF87&gt;2),"2.3","3.3")))))</f>
        <v>2.3</v>
      </c>
      <c r="BC87" s="30" t="str">
        <f>IF(AND(Data!$AL87&gt;Data!$AM87,Data!$AL87&gt;Data!$AN87),"1",IF(AND(Data!$AM87&gt;Data!$AL87,Data!$AM87&gt;Data!$AN87),IF(Data!$AM87&lt;2.5*Data!$AL87,"1.2",IF(OR(Data!$AL87&gt;2.5,Data!$AL87+Data!$AM87+Data!$AN87&lt;9),"2.2","2")),IF(AND(Data!$AN87&gt;3.5*Data!$AL87,Data!$AN87&gt;3.5*Data!$AM87,Data!$AL87+Data!$AM87+Data!$AN87&gt;11,Data!$AL87+Data!$AM87&lt;2,Data!$U87&gt;=18),"3",IF((Data!$AL87&gt;3*Data!$AM87),"1.3",IF(AND(Data!$AM87&gt;3*Data!$AL87,Data!$AM87&gt;2),"2.3","3.3")))))</f>
        <v>2</v>
      </c>
      <c r="BD87" s="30" t="str">
        <f>IF(AND(Data!$AS87&gt;Data!$AT87,Data!$AS87&gt;Data!$AU87),"1",IF(AND(Data!$AT87&gt;Data!$AS87,Data!$AT87&gt;Data!$AU87),IF(Data!$AT87&lt;2.5*Data!$AS87,"1.2",IF(OR(Data!$AS87&gt;2.5,Data!$AS87+Data!$AT87+Data!$AU87&lt;9),"2.2","2")),IF(AND(Data!$AU87&gt;3.5*Data!$AS87,Data!$AU87&gt;3.5*Data!$AT87,Data!$AS87+Data!$AT87+Data!$AU87&gt;11,Data!$AS87+Data!$AT87&lt;2,Data!$Y87&gt;=18),"3",IF((Data!$AS87&gt;3*Data!$AT87),"1.3",IF(AND(Data!$AT87&gt;3*Data!$AS87,Data!$AT87&gt;2),"2.3","3.3")))))</f>
        <v>1.3</v>
      </c>
      <c r="BE87" s="30" t="str">
        <f t="array" ref="BE87">XLOOKUP(Data!$O87,Data!$K87:$N87,$K$1:$N$1,"?",0,1)&amp;XLOOKUP(Data!$P87,Data!$K87:$N87,$K$1:$N$1,"?",0,1)&amp;XLOOKUP(Data!$Q87,Data!$K87:$N87,$K$1:$N$1,"?",0,1)</f>
        <v>CDS</v>
      </c>
      <c r="BF87" s="30" t="str">
        <f t="array" ref="BF87">XLOOKUP(Data!$S87,Data!$C87:$F87,$C$1:$F$1,"?",0,1)&amp;XLOOKUP(Data!$T87,Data!$C87:$F87,$C$1:$F$1,"?",0,1)&amp;XLOOKUP(Data!$U87,Data!$C87:$F87,$C$1:$F$1,"?",0,1)</f>
        <v>DCS</v>
      </c>
      <c r="BG87" s="30" t="str">
        <f t="array" ref="BG87">XLOOKUP(Data!$W87,Data!$G87:$J87,$G$1:$J$1,"?",0,1)&amp;XLOOKUP(Data!$X87,Data!$G87:$J87,$G$1:$J$1,"?",0,1)&amp;XLOOKUP(Data!$Y87,Data!$G87:$J87,$G$1:$J$1,"?",0,1)</f>
        <v>CSD</v>
      </c>
      <c r="BH87" s="30" t="str">
        <f>VLOOKUP(LEFT(Data!$BE87,Data!$BB87),'Key 2'!$A$1:$C$40,2,FALSE)</f>
        <v>DC</v>
      </c>
      <c r="BI87" s="30" t="str">
        <f>VLOOKUP(LEFT(Data!$BF87,Data!$BC87),'Key 2'!$A$1:$C$40,2,FALSE)</f>
        <v>DC</v>
      </c>
      <c r="BJ87" s="30" t="str">
        <f>VLOOKUP(LEFT(Data!$BG87,Data!$BD87),'Key 2'!$A$1:$C$40,2,FALSE)</f>
        <v>C</v>
      </c>
      <c r="BK87" s="30" t="str">
        <f>IF(AND(Data!$AV87&gt;=15,Data!$O87&gt;=20),"DG",IF(AND(Data!$AW87&gt;=15,Data!$S87&gt;=20),"MG",IF(AND(Data!$AV87&gt;=15,Data!$W87&gt;=20),"LG","0")))</f>
        <v>DG</v>
      </c>
      <c r="BL87" s="30" t="str">
        <f>IF(AND(Data!$BK87="DG",Data!$AW87&gt;=15,Data!$S87&gt;=20,Data!$BH87&lt;&gt;Data!$BI87),"MG","LG")</f>
        <v>LG</v>
      </c>
      <c r="BM87" s="30" t="str">
        <f>IF(Data!$BK87="DG",Data!$BH87,IF(Data!$BK87="MG",Data!$BI87,Data!$BJ87))</f>
        <v>DC</v>
      </c>
      <c r="BN87" s="30" t="str">
        <f>IF(Data!$BL87="DG",Data!$BH87,IF(Data!$BL87="MG",Data!$BI87,Data!$BJ87))</f>
        <v>C</v>
      </c>
      <c r="BO87" s="40"/>
      <c r="BP87" s="40"/>
      <c r="BQ87" s="40"/>
      <c r="BR87" s="41"/>
      <c r="BS87" s="41"/>
      <c r="BT87" s="41" t="str">
        <f>VLOOKUP(Data!$BR87,'Key 1'!$B$1:$D$15,2,FALSE)</f>
        <v>TI</v>
      </c>
      <c r="BU87" s="41" t="str">
        <f>VLOOKUP(Data!$BS87,'Key 1'!$B$1:$D$15,2,FALSE)</f>
        <v>TI</v>
      </c>
      <c r="BV87" s="41">
        <f>VLOOKUP(Data!$BR87,'Key 1'!$B$1:$D$15,3,FALSE)</f>
        <v>0</v>
      </c>
      <c r="BW87" s="41">
        <f>VLOOKUP(Data!$BS87,'Key 1'!$B$1:$D$15,3,FALSE)</f>
        <v>0</v>
      </c>
      <c r="BX87" s="41" t="str">
        <f>IF(Data!$BK87="DG",IF(INT(Data!$BB87)-Data!$BB87&lt;0,"Low","High"),IF(Data!$BK87="MG",IF(INT(Data!$BC87)-Data!$BC87&lt;0,"Low","High"),IF(Data!$BK87="LG",IF(INT(Data!$BD87)-Data!$BD87&lt;0,"Low","High"),"High")))</f>
        <v>Low</v>
      </c>
      <c r="BY87" s="41" t="str">
        <f>IF(Data!$BL87="DG",IF(INT(Data!$BB87)-Data!$BB87&lt;0,"Low","High"),IF(Data!$BL87="MG",IF(INT(Data!$BC87)-Data!$BC87&lt;0,"Low","High"),IF(Data!$BL87="LG",IF(INT(Data!$BD87)-Data!$BD87&lt;0,"Low","High"),"High")))</f>
        <v>Low</v>
      </c>
      <c r="BZ87" s="41" t="str">
        <f>IF(AND(Data!$BX87="High",Data!$BY87="High"),"High","Low")</f>
        <v>Low</v>
      </c>
      <c r="CA87" s="41" t="str">
        <f>IF(AND(Data!$BM87=Data!$BT87,Data!$BN87=Data!$BU87),"Matched",IF(Data!$BM87=Data!$BT87,"Sec Missed", IF(Data!$BN87=Data!$BU87," Pri Missed", "Both Missed")))</f>
        <v>Both Missed</v>
      </c>
      <c r="CB87" s="42">
        <v>100.0</v>
      </c>
      <c r="CC87" s="42">
        <v>100.0</v>
      </c>
      <c r="CD87" s="42">
        <v>100.0</v>
      </c>
      <c r="CE87" s="43" t="s">
        <v>17</v>
      </c>
      <c r="CF87" s="43" t="s">
        <v>17</v>
      </c>
      <c r="CG87" s="43" t="s">
        <v>3</v>
      </c>
      <c r="CH87" s="45" t="s">
        <v>17</v>
      </c>
      <c r="CI87" s="43" t="s">
        <v>97</v>
      </c>
      <c r="CJ87" s="42">
        <v>100.0</v>
      </c>
      <c r="CK87" s="43" t="s">
        <v>3</v>
      </c>
      <c r="CL87" s="43" t="s">
        <v>98</v>
      </c>
      <c r="CM87" s="42">
        <v>100.0</v>
      </c>
      <c r="CN87" s="43" t="s">
        <v>104</v>
      </c>
      <c r="CO87" s="1"/>
      <c r="CP87" s="1"/>
      <c r="CQ87" s="1"/>
      <c r="CR87" s="1"/>
      <c r="CS87" s="1"/>
      <c r="CT87" s="1"/>
      <c r="CU87" s="1"/>
    </row>
    <row r="88" ht="48.0" customHeight="1">
      <c r="A88" s="28">
        <v>2242.0</v>
      </c>
      <c r="B88" s="29">
        <v>28.0</v>
      </c>
      <c r="C88" s="30">
        <v>16.0</v>
      </c>
      <c r="D88" s="30">
        <v>12.0</v>
      </c>
      <c r="E88" s="30">
        <v>21.0</v>
      </c>
      <c r="F88" s="30">
        <v>13.0</v>
      </c>
      <c r="G88" s="30">
        <v>4.0</v>
      </c>
      <c r="H88" s="30">
        <v>20.0</v>
      </c>
      <c r="I88" s="30">
        <v>18.0</v>
      </c>
      <c r="J88" s="30">
        <v>25.0</v>
      </c>
      <c r="K88" s="30">
        <v>9.0</v>
      </c>
      <c r="L88" s="30">
        <v>14.0</v>
      </c>
      <c r="M88" s="30">
        <v>20.0</v>
      </c>
      <c r="N88" s="30">
        <v>20.0</v>
      </c>
      <c r="O88" s="31">
        <f>LARGE(Data!$K88:$N88,1)</f>
        <v>20</v>
      </c>
      <c r="P88" s="31">
        <f>LARGE(Data!$K88:$N88,2)</f>
        <v>20</v>
      </c>
      <c r="Q88" s="31">
        <f>LARGE(Data!$K88:$N88,3)</f>
        <v>14</v>
      </c>
      <c r="R88" s="31">
        <f>LARGE(Data!$K88:$N88,4)</f>
        <v>9</v>
      </c>
      <c r="S88" s="32">
        <f>LARGE(Data!$C88:$F88,1)</f>
        <v>21</v>
      </c>
      <c r="T88" s="32">
        <f>LARGE(Data!$C88:$F88,2)</f>
        <v>16</v>
      </c>
      <c r="U88" s="32">
        <f>LARGE(Data!$C88:$F88,3)</f>
        <v>13</v>
      </c>
      <c r="V88" s="32">
        <f>LARGE(Data!$C88:$F88,4)</f>
        <v>12</v>
      </c>
      <c r="W88" s="33">
        <f>LARGE(Data!$G88:$J88,1)</f>
        <v>25</v>
      </c>
      <c r="X88" s="33">
        <f>LARGE(Data!$G88:$J88,2)</f>
        <v>20</v>
      </c>
      <c r="Y88" s="33">
        <f>LARGE(Data!$G88:$J88,3)</f>
        <v>18</v>
      </c>
      <c r="Z88" s="33">
        <f>LARGE(Data!$G88:$J88,4)</f>
        <v>4</v>
      </c>
      <c r="AA88" s="30">
        <f>Data!$O88-Data!$P88</f>
        <v>0</v>
      </c>
      <c r="AB88" s="30">
        <f>Data!$P88-Data!$Q88</f>
        <v>6</v>
      </c>
      <c r="AC88" s="30">
        <f>Data!$Q88-Data!$R88</f>
        <v>5</v>
      </c>
      <c r="AD88" s="30">
        <f>(Data!$AA88+Data!$AB88)/SUM(Data!$AA88:$AC88)</f>
        <v>0.5454545455</v>
      </c>
      <c r="AE88" s="31">
        <f>Data!$AA88^2/SQRT(Data!$AA88^2+Data!$AB88^2+Data!$AC88^2)</f>
        <v>0</v>
      </c>
      <c r="AF88" s="31">
        <f>Data!$AB88^2/SQRT(Data!$AA88^2+Data!$AB88^2+Data!$AC88^2)</f>
        <v>4.609327678</v>
      </c>
      <c r="AG88" s="31">
        <f>Data!$AC88^2/SQRT(Data!$AA88^2+Data!$AB88^2+Data!$AC88^2)</f>
        <v>3.200921998</v>
      </c>
      <c r="AH88" s="30">
        <f>Data!$S88-Data!$T88</f>
        <v>5</v>
      </c>
      <c r="AI88" s="30">
        <f>Data!$T88-Data!$U88</f>
        <v>3</v>
      </c>
      <c r="AJ88" s="30">
        <f>Data!$U88-Data!$V88</f>
        <v>1</v>
      </c>
      <c r="AK88" s="30">
        <f>(Data!$AH88+Data!$AI88)/(Data!$AH88+Data!$AI88+Data!$AJ88)</f>
        <v>0.8888888889</v>
      </c>
      <c r="AL88" s="32">
        <f>Data!$AH88^2/SQRT(Data!$AH88^2+Data!$AI88^2+Data!$AJ88^2)</f>
        <v>4.225771274</v>
      </c>
      <c r="AM88" s="32">
        <f>Data!$AI88^2/SQRT(Data!$AH88^2+Data!$AI88^2+Data!$AJ88^2)</f>
        <v>1.521277659</v>
      </c>
      <c r="AN88" s="32">
        <f>Data!$AJ88^2/SQRT(Data!$AH88^2+Data!$AI88^2+Data!$AJ88^2)</f>
        <v>0.1690308509</v>
      </c>
      <c r="AO88" s="30">
        <f>Data!$W88-Data!$X88</f>
        <v>5</v>
      </c>
      <c r="AP88" s="30">
        <f>Data!$X88-Data!$Y88</f>
        <v>2</v>
      </c>
      <c r="AQ88" s="30">
        <f>Data!$Y88-Data!$Z88</f>
        <v>14</v>
      </c>
      <c r="AR88" s="30">
        <f>(Data!$AO88+Data!$AP88)/(Data!$AO88+Data!$AP88+Data!$AQ88)</f>
        <v>0.3333333333</v>
      </c>
      <c r="AS88" s="33">
        <f>Data!$AO88^2/SQRT(Data!$AO88^2+Data!$AP88^2+Data!$AQ88^2)</f>
        <v>1.666666667</v>
      </c>
      <c r="AT88" s="33">
        <f>Data!$AP88^2/SQRT(Data!$AO88^2+Data!$AP88^2+Data!$AQ88^2)</f>
        <v>0.2666666667</v>
      </c>
      <c r="AU88" s="33">
        <f>Data!$AQ88^2/SQRT(Data!$AO88^2+Data!$AP88^2+Data!$AQ88^2)</f>
        <v>13.06666667</v>
      </c>
      <c r="AV88" s="34">
        <f>_xlfn.VAR.P(Data!$K88:$N88)</f>
        <v>21.1875</v>
      </c>
      <c r="AW88" s="35">
        <f>_xlfn.VAR.P(Data!$C88:$F88)</f>
        <v>12.25</v>
      </c>
      <c r="AX88" s="36">
        <f>_xlfn.VAR.P(Data!$G88:$J88)</f>
        <v>60.6875</v>
      </c>
      <c r="AY88" s="37"/>
      <c r="AZ88" s="38"/>
      <c r="BA88" s="39"/>
      <c r="BB88" s="30" t="str">
        <f>IF(AND(Data!$AE88&gt;Data!$AF88,Data!$AE88&gt;Data!$AG88),"1",IF(AND(Data!$AF88&gt;Data!$AE88,Data!$AF88&gt;Data!$AG88),IF(Data!$AF88&lt;2.5*Data!$AE88,"1.2",IF(OR(Data!$AE88&gt;2.5,Data!$AE88+Data!$AF88+Data!$AG88&lt;9),"2.2","2")),IF(AND(Data!$AG88&gt;3.5*Data!$AE88,Data!$AG88&gt;3.5*Data!$AF88,Data!$AE88+Data!$AF88+Data!$AG88&gt;11,Data!$AE88+Data!$AF88&lt;2,Data!$Q88&gt;=18),"3",IF((Data!$AE88&gt;3*Data!$AF88),"1.3",IF(AND(Data!$AF88&gt;3*Data!$AE88,Data!$AF88&gt;2),"2.3","3.3")))))</f>
        <v>2.2</v>
      </c>
      <c r="BC88" s="30" t="str">
        <f>IF(AND(Data!$AL88&gt;Data!$AM88,Data!$AL88&gt;Data!$AN88),"1",IF(AND(Data!$AM88&gt;Data!$AL88,Data!$AM88&gt;Data!$AN88),IF(Data!$AM88&lt;2.5*Data!$AL88,"1.2",IF(OR(Data!$AL88&gt;2.5,Data!$AL88+Data!$AM88+Data!$AN88&lt;9),"2.2","2")),IF(AND(Data!$AN88&gt;3.5*Data!$AL88,Data!$AN88&gt;3.5*Data!$AM88,Data!$AL88+Data!$AM88+Data!$AN88&gt;11,Data!$AL88+Data!$AM88&lt;2,Data!$U88&gt;=18),"3",IF((Data!$AL88&gt;3*Data!$AM88),"1.3",IF(AND(Data!$AM88&gt;3*Data!$AL88,Data!$AM88&gt;2),"2.3","3.3")))))</f>
        <v>1</v>
      </c>
      <c r="BD88" s="30" t="str">
        <f>IF(AND(Data!$AS88&gt;Data!$AT88,Data!$AS88&gt;Data!$AU88),"1",IF(AND(Data!$AT88&gt;Data!$AS88,Data!$AT88&gt;Data!$AU88),IF(Data!$AT88&lt;2.5*Data!$AS88,"1.2",IF(OR(Data!$AS88&gt;2.5,Data!$AS88+Data!$AT88+Data!$AU88&lt;9),"2.2","2")),IF(AND(Data!$AU88&gt;3.5*Data!$AS88,Data!$AU88&gt;3.5*Data!$AT88,Data!$AS88+Data!$AT88+Data!$AU88&gt;11,Data!$AS88+Data!$AT88&lt;2,Data!$Y88&gt;=18),"3",IF((Data!$AS88&gt;3*Data!$AT88),"1.3",IF(AND(Data!$AT88&gt;3*Data!$AS88,Data!$AT88&gt;2),"2.3","3.3")))))</f>
        <v>3</v>
      </c>
      <c r="BE88" s="30" t="str">
        <f t="array" ref="BE88">XLOOKUP(Data!$O88,Data!$K88:$N88,$K$1:$N$1,"?",0,1)&amp;XLOOKUP(Data!$P88,Data!$K88:$N88,$K$1:$N$1,"?",0,1)&amp;XLOOKUP(Data!$Q88,Data!$K88:$N88,$K$1:$N$1,"?",0,1)</f>
        <v>SSI</v>
      </c>
      <c r="BF88" s="30" t="str">
        <f t="array" ref="BF88">XLOOKUP(Data!$S88,Data!$C88:$F88,$C$1:$F$1,"?",0,1)&amp;XLOOKUP(Data!$T88,Data!$C88:$F88,$C$1:$F$1,"?",0,1)&amp;XLOOKUP(Data!$U88,Data!$C88:$F88,$C$1:$F$1,"?",0,1)</f>
        <v>SDC</v>
      </c>
      <c r="BG88" s="30" t="str">
        <f t="array" ref="BG88">XLOOKUP(Data!$W88,Data!$G88:$J88,$G$1:$J$1,"?",0,1)&amp;XLOOKUP(Data!$X88,Data!$G88:$J88,$G$1:$J$1,"?",0,1)&amp;XLOOKUP(Data!$Y88,Data!$G88:$J88,$G$1:$J$1,"?",0,1)</f>
        <v>CIS</v>
      </c>
      <c r="BH88" s="30" t="str">
        <f>VLOOKUP(LEFT(Data!$BE88,Data!$BB88),'Key 2'!$A$1:$C$40,2,FALSE)</f>
        <v>#N/A</v>
      </c>
      <c r="BI88" s="30" t="str">
        <f>VLOOKUP(LEFT(Data!$BF88,Data!$BC88),'Key 2'!$A$1:$C$40,2,FALSE)</f>
        <v>S</v>
      </c>
      <c r="BJ88" s="30" t="str">
        <f>VLOOKUP(LEFT(Data!$BG88,Data!$BD88),'Key 2'!$A$1:$C$40,2,FALSE)</f>
        <v>ISC</v>
      </c>
      <c r="BK88" s="30" t="str">
        <f>IF(AND(Data!$AV88&gt;=15,Data!$O88&gt;=20),"DG",IF(AND(Data!$AW88&gt;=15,Data!$S88&gt;=20),"MG",IF(AND(Data!$AV88&gt;=15,Data!$W88&gt;=20),"LG","0")))</f>
        <v>DG</v>
      </c>
      <c r="BL88" s="30" t="str">
        <f>IF(AND(Data!$BK88="DG",Data!$AW88&gt;=15,Data!$S88&gt;=20,Data!$BH88&lt;&gt;Data!$BI88),"MG","LG")</f>
        <v>#N/A</v>
      </c>
      <c r="BM88" s="30" t="str">
        <f>IF(Data!$BK88="DG",Data!$BH88,IF(Data!$BK88="MG",Data!$BI88,Data!$BJ88))</f>
        <v>#N/A</v>
      </c>
      <c r="BN88" s="30" t="str">
        <f>IF(Data!$BL88="DG",Data!$BH88,IF(Data!$BL88="MG",Data!$BI88,Data!$BJ88))</f>
        <v>#N/A</v>
      </c>
      <c r="BO88" s="40"/>
      <c r="BP88" s="40"/>
      <c r="BQ88" s="40"/>
      <c r="BR88" s="41"/>
      <c r="BS88" s="41"/>
      <c r="BT88" s="41" t="str">
        <f>VLOOKUP(Data!$BR88,'Key 1'!$B$1:$D$15,2,FALSE)</f>
        <v>TI</v>
      </c>
      <c r="BU88" s="41" t="str">
        <f>VLOOKUP(Data!$BS88,'Key 1'!$B$1:$D$15,2,FALSE)</f>
        <v>TI</v>
      </c>
      <c r="BV88" s="41">
        <f>VLOOKUP(Data!$BR88,'Key 1'!$B$1:$D$15,3,FALSE)</f>
        <v>0</v>
      </c>
      <c r="BW88" s="41">
        <f>VLOOKUP(Data!$BS88,'Key 1'!$B$1:$D$15,3,FALSE)</f>
        <v>0</v>
      </c>
      <c r="BX88" s="41" t="str">
        <f>IF(Data!$BK88="DG",IF(INT(Data!$BB88)-Data!$BB88&lt;0,"Low","High"),IF(Data!$BK88="MG",IF(INT(Data!$BC88)-Data!$BC88&lt;0,"Low","High"),IF(Data!$BK88="LG",IF(INT(Data!$BD88)-Data!$BD88&lt;0,"Low","High"),"High")))</f>
        <v>Low</v>
      </c>
      <c r="BY88" s="41" t="str">
        <f>IF(Data!$BL88="DG",IF(INT(Data!$BB88)-Data!$BB88&lt;0,"Low","High"),IF(Data!$BL88="MG",IF(INT(Data!$BC88)-Data!$BC88&lt;0,"Low","High"),IF(Data!$BL88="LG",IF(INT(Data!$BD88)-Data!$BD88&lt;0,"Low","High"),"High")))</f>
        <v>#N/A</v>
      </c>
      <c r="BZ88" s="41" t="str">
        <f>IF(AND(Data!$BX88="High",Data!$BY88="High"),"High","Low")</f>
        <v>#N/A</v>
      </c>
      <c r="CA88" s="41" t="str">
        <f>IF(AND(Data!$BM88=Data!$BT88,Data!$BN88=Data!$BU88),"Matched",IF(Data!$BM88=Data!$BT88,"Sec Missed", IF(Data!$BN88=Data!$BU88," Pri Missed", "Both Missed")))</f>
        <v>#N/A</v>
      </c>
      <c r="CB88" s="42">
        <v>100.0</v>
      </c>
      <c r="CC88" s="42">
        <v>100.0</v>
      </c>
      <c r="CD88" s="42">
        <v>77.4</v>
      </c>
      <c r="CE88" s="43" t="s">
        <v>105</v>
      </c>
      <c r="CF88" s="43" t="s">
        <v>2</v>
      </c>
      <c r="CG88" s="43" t="s">
        <v>108</v>
      </c>
      <c r="CH88" s="45" t="s">
        <v>105</v>
      </c>
      <c r="CI88" s="43" t="s">
        <v>97</v>
      </c>
      <c r="CJ88" s="42">
        <v>100.0</v>
      </c>
      <c r="CK88" s="43" t="s">
        <v>108</v>
      </c>
      <c r="CL88" s="43" t="s">
        <v>98</v>
      </c>
      <c r="CM88" s="42">
        <v>77.4</v>
      </c>
      <c r="CN88" s="43" t="s">
        <v>99</v>
      </c>
      <c r="CO88" s="1"/>
      <c r="CP88" s="1"/>
      <c r="CQ88" s="1"/>
      <c r="CR88" s="1"/>
      <c r="CS88" s="1"/>
      <c r="CT88" s="1"/>
      <c r="CU88" s="1"/>
    </row>
    <row r="89" ht="48.0" customHeight="1">
      <c r="A89" s="28">
        <v>2243.0</v>
      </c>
      <c r="B89" s="29">
        <v>28.0</v>
      </c>
      <c r="C89" s="30">
        <v>12.0</v>
      </c>
      <c r="D89" s="30">
        <v>14.0</v>
      </c>
      <c r="E89" s="30">
        <v>10.0</v>
      </c>
      <c r="F89" s="30">
        <v>24.0</v>
      </c>
      <c r="G89" s="30">
        <v>12.0</v>
      </c>
      <c r="H89" s="30">
        <v>3.0</v>
      </c>
      <c r="I89" s="30">
        <v>18.0</v>
      </c>
      <c r="J89" s="30">
        <v>27.0</v>
      </c>
      <c r="K89" s="30">
        <v>12.0</v>
      </c>
      <c r="L89" s="30">
        <v>7.0</v>
      </c>
      <c r="M89" s="30">
        <v>12.0</v>
      </c>
      <c r="N89" s="30">
        <v>25.33333333333332</v>
      </c>
      <c r="O89" s="31">
        <f>LARGE(Data!$K89:$N89,1)</f>
        <v>25.33333333</v>
      </c>
      <c r="P89" s="31">
        <f>LARGE(Data!$K89:$N89,2)</f>
        <v>12</v>
      </c>
      <c r="Q89" s="31">
        <f>LARGE(Data!$K89:$N89,3)</f>
        <v>12</v>
      </c>
      <c r="R89" s="31">
        <f>LARGE(Data!$K89:$N89,4)</f>
        <v>7</v>
      </c>
      <c r="S89" s="32">
        <f>LARGE(Data!$C89:$F89,1)</f>
        <v>24</v>
      </c>
      <c r="T89" s="32">
        <f>LARGE(Data!$C89:$F89,2)</f>
        <v>14</v>
      </c>
      <c r="U89" s="32">
        <f>LARGE(Data!$C89:$F89,3)</f>
        <v>12</v>
      </c>
      <c r="V89" s="32">
        <f>LARGE(Data!$C89:$F89,4)</f>
        <v>10</v>
      </c>
      <c r="W89" s="33">
        <f>LARGE(Data!$G89:$J89,1)</f>
        <v>27</v>
      </c>
      <c r="X89" s="33">
        <f>LARGE(Data!$G89:$J89,2)</f>
        <v>18</v>
      </c>
      <c r="Y89" s="33">
        <f>LARGE(Data!$G89:$J89,3)</f>
        <v>12</v>
      </c>
      <c r="Z89" s="33">
        <f>LARGE(Data!$G89:$J89,4)</f>
        <v>3</v>
      </c>
      <c r="AA89" s="30">
        <f>Data!$O89-Data!$P89</f>
        <v>13.33333333</v>
      </c>
      <c r="AB89" s="30">
        <f>Data!$P89-Data!$Q89</f>
        <v>0</v>
      </c>
      <c r="AC89" s="30">
        <f>Data!$Q89-Data!$R89</f>
        <v>5</v>
      </c>
      <c r="AD89" s="30">
        <f>(Data!$AA89+Data!$AB89)/SUM(Data!$AA89:$AC89)</f>
        <v>0.7272727273</v>
      </c>
      <c r="AE89" s="31">
        <f>Data!$AA89^2/SQRT(Data!$AA89^2+Data!$AB89^2+Data!$AC89^2)</f>
        <v>12.48438903</v>
      </c>
      <c r="AF89" s="31">
        <f>Data!$AB89^2/SQRT(Data!$AA89^2+Data!$AB89^2+Data!$AC89^2)</f>
        <v>0</v>
      </c>
      <c r="AG89" s="31">
        <f>Data!$AC89^2/SQRT(Data!$AA89^2+Data!$AB89^2+Data!$AC89^2)</f>
        <v>1.755617208</v>
      </c>
      <c r="AH89" s="30">
        <f>Data!$S89-Data!$T89</f>
        <v>10</v>
      </c>
      <c r="AI89" s="30">
        <f>Data!$T89-Data!$U89</f>
        <v>2</v>
      </c>
      <c r="AJ89" s="30">
        <f>Data!$U89-Data!$V89</f>
        <v>2</v>
      </c>
      <c r="AK89" s="30">
        <f>(Data!$AH89+Data!$AI89)/(Data!$AH89+Data!$AI89+Data!$AJ89)</f>
        <v>0.8571428571</v>
      </c>
      <c r="AL89" s="32">
        <f>Data!$AH89^2/SQRT(Data!$AH89^2+Data!$AI89^2+Data!$AJ89^2)</f>
        <v>9.622504486</v>
      </c>
      <c r="AM89" s="32">
        <f>Data!$AI89^2/SQRT(Data!$AH89^2+Data!$AI89^2+Data!$AJ89^2)</f>
        <v>0.3849001795</v>
      </c>
      <c r="AN89" s="32">
        <f>Data!$AJ89^2/SQRT(Data!$AH89^2+Data!$AI89^2+Data!$AJ89^2)</f>
        <v>0.3849001795</v>
      </c>
      <c r="AO89" s="30">
        <f>Data!$W89-Data!$X89</f>
        <v>9</v>
      </c>
      <c r="AP89" s="30">
        <f>Data!$X89-Data!$Y89</f>
        <v>6</v>
      </c>
      <c r="AQ89" s="30">
        <f>Data!$Y89-Data!$Z89</f>
        <v>9</v>
      </c>
      <c r="AR89" s="30">
        <f>(Data!$AO89+Data!$AP89)/(Data!$AO89+Data!$AP89+Data!$AQ89)</f>
        <v>0.625</v>
      </c>
      <c r="AS89" s="33">
        <f>Data!$AO89^2/SQRT(Data!$AO89^2+Data!$AP89^2+Data!$AQ89^2)</f>
        <v>5.756419342</v>
      </c>
      <c r="AT89" s="33">
        <f>Data!$AP89^2/SQRT(Data!$AO89^2+Data!$AP89^2+Data!$AQ89^2)</f>
        <v>2.558408596</v>
      </c>
      <c r="AU89" s="33">
        <f>Data!$AQ89^2/SQRT(Data!$AO89^2+Data!$AP89^2+Data!$AQ89^2)</f>
        <v>5.756419342</v>
      </c>
      <c r="AV89" s="34">
        <f>_xlfn.VAR.P(Data!$K89:$N89)</f>
        <v>46.35416667</v>
      </c>
      <c r="AW89" s="35">
        <f>_xlfn.VAR.P(Data!$C89:$F89)</f>
        <v>29</v>
      </c>
      <c r="AX89" s="36">
        <f>_xlfn.VAR.P(Data!$G89:$J89)</f>
        <v>76.5</v>
      </c>
      <c r="AY89" s="37"/>
      <c r="AZ89" s="38"/>
      <c r="BA89" s="39"/>
      <c r="BB89" s="30" t="str">
        <f>IF(AND(Data!$AE89&gt;Data!$AF89,Data!$AE89&gt;Data!$AG89),"1",IF(AND(Data!$AF89&gt;Data!$AE89,Data!$AF89&gt;Data!$AG89),IF(Data!$AF89&lt;2.5*Data!$AE89,"1.2",IF(OR(Data!$AE89&gt;2.5,Data!$AE89+Data!$AF89+Data!$AG89&lt;9),"2.2","2")),IF(AND(Data!$AG89&gt;3.5*Data!$AE89,Data!$AG89&gt;3.5*Data!$AF89,Data!$AE89+Data!$AF89+Data!$AG89&gt;11,Data!$AE89+Data!$AF89&lt;2,Data!$Q89&gt;=18),"3",IF((Data!$AE89&gt;3*Data!$AF89),"1.3",IF(AND(Data!$AF89&gt;3*Data!$AE89,Data!$AF89&gt;2),"2.3","3.3")))))</f>
        <v>1</v>
      </c>
      <c r="BC89" s="30" t="str">
        <f>IF(AND(Data!$AL89&gt;Data!$AM89,Data!$AL89&gt;Data!$AN89),"1",IF(AND(Data!$AM89&gt;Data!$AL89,Data!$AM89&gt;Data!$AN89),IF(Data!$AM89&lt;2.5*Data!$AL89,"1.2",IF(OR(Data!$AL89&gt;2.5,Data!$AL89+Data!$AM89+Data!$AN89&lt;9),"2.2","2")),IF(AND(Data!$AN89&gt;3.5*Data!$AL89,Data!$AN89&gt;3.5*Data!$AM89,Data!$AL89+Data!$AM89+Data!$AN89&gt;11,Data!$AL89+Data!$AM89&lt;2,Data!$U89&gt;=18),"3",IF((Data!$AL89&gt;3*Data!$AM89),"1.3",IF(AND(Data!$AM89&gt;3*Data!$AL89,Data!$AM89&gt;2),"2.3","3.3")))))</f>
        <v>1</v>
      </c>
      <c r="BD89" s="30" t="str">
        <f>IF(AND(Data!$AS89&gt;Data!$AT89,Data!$AS89&gt;Data!$AU89),"1",IF(AND(Data!$AT89&gt;Data!$AS89,Data!$AT89&gt;Data!$AU89),IF(Data!$AT89&lt;2.5*Data!$AS89,"1.2",IF(OR(Data!$AS89&gt;2.5,Data!$AS89+Data!$AT89+Data!$AU89&lt;9),"2.2","2")),IF(AND(Data!$AU89&gt;3.5*Data!$AS89,Data!$AU89&gt;3.5*Data!$AT89,Data!$AS89+Data!$AT89+Data!$AU89&gt;11,Data!$AS89+Data!$AT89&lt;2,Data!$Y89&gt;=18),"3",IF((Data!$AS89&gt;3*Data!$AT89),"1.3",IF(AND(Data!$AT89&gt;3*Data!$AS89,Data!$AT89&gt;2),"2.3","3.3")))))</f>
        <v>3.3</v>
      </c>
      <c r="BE89" s="30" t="str">
        <f t="array" ref="BE89">XLOOKUP(Data!$O89,Data!$K89:$N89,$K$1:$N$1,"?",0,1)&amp;XLOOKUP(Data!$P89,Data!$K89:$N89,$K$1:$N$1,"?",0,1)&amp;XLOOKUP(Data!$Q89,Data!$K89:$N89,$K$1:$N$1,"?",0,1)</f>
        <v>CDD</v>
      </c>
      <c r="BF89" s="30" t="str">
        <f t="array" ref="BF89">XLOOKUP(Data!$S89,Data!$C89:$F89,$C$1:$F$1,"?",0,1)&amp;XLOOKUP(Data!$T89,Data!$C89:$F89,$C$1:$F$1,"?",0,1)&amp;XLOOKUP(Data!$U89,Data!$C89:$F89,$C$1:$F$1,"?",0,1)</f>
        <v>CID</v>
      </c>
      <c r="BG89" s="30" t="str">
        <f t="array" ref="BG89">XLOOKUP(Data!$W89,Data!$G89:$J89,$G$1:$J$1,"?",0,1)&amp;XLOOKUP(Data!$X89,Data!$G89:$J89,$G$1:$J$1,"?",0,1)&amp;XLOOKUP(Data!$Y89,Data!$G89:$J89,$G$1:$J$1,"?",0,1)</f>
        <v>CSD</v>
      </c>
      <c r="BH89" s="30" t="str">
        <f>VLOOKUP(LEFT(Data!$BE89,Data!$BB89),'Key 2'!$A$1:$C$40,2,FALSE)</f>
        <v>C</v>
      </c>
      <c r="BI89" s="30" t="str">
        <f>VLOOKUP(LEFT(Data!$BF89,Data!$BC89),'Key 2'!$A$1:$C$40,2,FALSE)</f>
        <v>C</v>
      </c>
      <c r="BJ89" s="30" t="str">
        <f>VLOOKUP(LEFT(Data!$BG89,Data!$BD89),'Key 2'!$A$1:$C$40,2,FALSE)</f>
        <v>DSC</v>
      </c>
      <c r="BK89" s="30" t="str">
        <f>IF(AND(Data!$AV89&gt;=15,Data!$O89&gt;=20),"DG",IF(AND(Data!$AW89&gt;=15,Data!$S89&gt;=20),"MG",IF(AND(Data!$AV89&gt;=15,Data!$W89&gt;=20),"LG","0")))</f>
        <v>DG</v>
      </c>
      <c r="BL89" s="30" t="str">
        <f>IF(AND(Data!$BK89="DG",Data!$AW89&gt;=15,Data!$S89&gt;=20,Data!$BH89&lt;&gt;Data!$BI89),"MG","LG")</f>
        <v>LG</v>
      </c>
      <c r="BM89" s="30" t="str">
        <f>IF(Data!$BK89="DG",Data!$BH89,IF(Data!$BK89="MG",Data!$BI89,Data!$BJ89))</f>
        <v>C</v>
      </c>
      <c r="BN89" s="30" t="str">
        <f>IF(Data!$BL89="DG",Data!$BH89,IF(Data!$BL89="MG",Data!$BI89,Data!$BJ89))</f>
        <v>DSC</v>
      </c>
      <c r="BO89" s="40"/>
      <c r="BP89" s="40"/>
      <c r="BQ89" s="40"/>
      <c r="BR89" s="41"/>
      <c r="BS89" s="41"/>
      <c r="BT89" s="41" t="str">
        <f>VLOOKUP(Data!$BR89,'Key 1'!$B$1:$D$15,2,FALSE)</f>
        <v>TI</v>
      </c>
      <c r="BU89" s="41" t="str">
        <f>VLOOKUP(Data!$BS89,'Key 1'!$B$1:$D$15,2,FALSE)</f>
        <v>TI</v>
      </c>
      <c r="BV89" s="41">
        <f>VLOOKUP(Data!$BR89,'Key 1'!$B$1:$D$15,3,FALSE)</f>
        <v>0</v>
      </c>
      <c r="BW89" s="41">
        <f>VLOOKUP(Data!$BS89,'Key 1'!$B$1:$D$15,3,FALSE)</f>
        <v>0</v>
      </c>
      <c r="BX89" s="41" t="str">
        <f>IF(Data!$BK89="DG",IF(INT(Data!$BB89)-Data!$BB89&lt;0,"Low","High"),IF(Data!$BK89="MG",IF(INT(Data!$BC89)-Data!$BC89&lt;0,"Low","High"),IF(Data!$BK89="LG",IF(INT(Data!$BD89)-Data!$BD89&lt;0,"Low","High"),"High")))</f>
        <v>High</v>
      </c>
      <c r="BY89" s="41" t="str">
        <f>IF(Data!$BL89="DG",IF(INT(Data!$BB89)-Data!$BB89&lt;0,"Low","High"),IF(Data!$BL89="MG",IF(INT(Data!$BC89)-Data!$BC89&lt;0,"Low","High"),IF(Data!$BL89="LG",IF(INT(Data!$BD89)-Data!$BD89&lt;0,"Low","High"),"High")))</f>
        <v>Low</v>
      </c>
      <c r="BZ89" s="41" t="str">
        <f>IF(AND(Data!$BX89="High",Data!$BY89="High"),"High","Low")</f>
        <v>Low</v>
      </c>
      <c r="CA89" s="41" t="str">
        <f>IF(AND(Data!$BM89=Data!$BT89,Data!$BN89=Data!$BU89),"Matched",IF(Data!$BM89=Data!$BT89,"Sec Missed", IF(Data!$BN89=Data!$BU89," Pri Missed", "Both Missed")))</f>
        <v>Both Missed</v>
      </c>
      <c r="CB89" s="42">
        <v>100.0</v>
      </c>
      <c r="CC89" s="42">
        <v>100.0</v>
      </c>
      <c r="CD89" s="42">
        <v>69.9</v>
      </c>
      <c r="CE89" s="43" t="s">
        <v>3</v>
      </c>
      <c r="CF89" s="43" t="s">
        <v>3</v>
      </c>
      <c r="CG89" s="43" t="s">
        <v>105</v>
      </c>
      <c r="CH89" s="45" t="s">
        <v>3</v>
      </c>
      <c r="CI89" s="43" t="s">
        <v>97</v>
      </c>
      <c r="CJ89" s="42">
        <v>100.0</v>
      </c>
      <c r="CK89" s="43" t="s">
        <v>105</v>
      </c>
      <c r="CL89" s="43" t="s">
        <v>98</v>
      </c>
      <c r="CM89" s="42">
        <v>69.92</v>
      </c>
      <c r="CN89" s="43" t="s">
        <v>99</v>
      </c>
      <c r="CO89" s="1"/>
      <c r="CP89" s="1"/>
      <c r="CQ89" s="1"/>
      <c r="CR89" s="1"/>
      <c r="CS89" s="1"/>
      <c r="CT89" s="1"/>
      <c r="CU89" s="1"/>
    </row>
    <row r="90" ht="48.0" customHeight="1">
      <c r="A90" s="28">
        <v>2244.0</v>
      </c>
      <c r="B90" s="29">
        <v>28.0</v>
      </c>
      <c r="C90" s="30">
        <v>12.0</v>
      </c>
      <c r="D90" s="30">
        <v>20.0</v>
      </c>
      <c r="E90" s="30">
        <v>15.0</v>
      </c>
      <c r="F90" s="30">
        <v>23.0</v>
      </c>
      <c r="G90" s="30">
        <v>20.0</v>
      </c>
      <c r="H90" s="30">
        <v>7.0</v>
      </c>
      <c r="I90" s="30">
        <v>12.0</v>
      </c>
      <c r="J90" s="30">
        <v>16.0</v>
      </c>
      <c r="K90" s="30">
        <v>15.0</v>
      </c>
      <c r="L90" s="30">
        <v>12.0</v>
      </c>
      <c r="M90" s="30">
        <v>13.0</v>
      </c>
      <c r="N90" s="30">
        <v>20.0</v>
      </c>
      <c r="O90" s="31">
        <f>LARGE(Data!$K90:$N90,1)</f>
        <v>20</v>
      </c>
      <c r="P90" s="31">
        <f>LARGE(Data!$K90:$N90,2)</f>
        <v>15</v>
      </c>
      <c r="Q90" s="31">
        <f>LARGE(Data!$K90:$N90,3)</f>
        <v>13</v>
      </c>
      <c r="R90" s="31">
        <f>LARGE(Data!$K90:$N90,4)</f>
        <v>12</v>
      </c>
      <c r="S90" s="32">
        <f>LARGE(Data!$C90:$F90,1)</f>
        <v>23</v>
      </c>
      <c r="T90" s="32">
        <f>LARGE(Data!$C90:$F90,2)</f>
        <v>20</v>
      </c>
      <c r="U90" s="32">
        <f>LARGE(Data!$C90:$F90,3)</f>
        <v>15</v>
      </c>
      <c r="V90" s="32">
        <f>LARGE(Data!$C90:$F90,4)</f>
        <v>12</v>
      </c>
      <c r="W90" s="33">
        <f>LARGE(Data!$G90:$J90,1)</f>
        <v>20</v>
      </c>
      <c r="X90" s="33">
        <f>LARGE(Data!$G90:$J90,2)</f>
        <v>16</v>
      </c>
      <c r="Y90" s="33">
        <f>LARGE(Data!$G90:$J90,3)</f>
        <v>12</v>
      </c>
      <c r="Z90" s="33">
        <f>LARGE(Data!$G90:$J90,4)</f>
        <v>7</v>
      </c>
      <c r="AA90" s="30">
        <f>Data!$O90-Data!$P90</f>
        <v>5</v>
      </c>
      <c r="AB90" s="30">
        <f>Data!$P90-Data!$Q90</f>
        <v>2</v>
      </c>
      <c r="AC90" s="30">
        <f>Data!$Q90-Data!$R90</f>
        <v>1</v>
      </c>
      <c r="AD90" s="30">
        <f>(Data!$AA90+Data!$AB90)/SUM(Data!$AA90:$AC90)</f>
        <v>0.875</v>
      </c>
      <c r="AE90" s="31">
        <f>Data!$AA90^2/SQRT(Data!$AA90^2+Data!$AB90^2+Data!$AC90^2)</f>
        <v>4.564354646</v>
      </c>
      <c r="AF90" s="31">
        <f>Data!$AB90^2/SQRT(Data!$AA90^2+Data!$AB90^2+Data!$AC90^2)</f>
        <v>0.7302967433</v>
      </c>
      <c r="AG90" s="31">
        <f>Data!$AC90^2/SQRT(Data!$AA90^2+Data!$AB90^2+Data!$AC90^2)</f>
        <v>0.1825741858</v>
      </c>
      <c r="AH90" s="30">
        <f>Data!$S90-Data!$T90</f>
        <v>3</v>
      </c>
      <c r="AI90" s="30">
        <f>Data!$T90-Data!$U90</f>
        <v>5</v>
      </c>
      <c r="AJ90" s="30">
        <f>Data!$U90-Data!$V90</f>
        <v>3</v>
      </c>
      <c r="AK90" s="30">
        <f>(Data!$AH90+Data!$AI90)/(Data!$AH90+Data!$AI90+Data!$AJ90)</f>
        <v>0.7272727273</v>
      </c>
      <c r="AL90" s="32">
        <f>Data!$AH90^2/SQRT(Data!$AH90^2+Data!$AI90^2+Data!$AJ90^2)</f>
        <v>1.372487133</v>
      </c>
      <c r="AM90" s="32">
        <f>Data!$AI90^2/SQRT(Data!$AH90^2+Data!$AI90^2+Data!$AJ90^2)</f>
        <v>3.812464258</v>
      </c>
      <c r="AN90" s="32">
        <f>Data!$AJ90^2/SQRT(Data!$AH90^2+Data!$AI90^2+Data!$AJ90^2)</f>
        <v>1.372487133</v>
      </c>
      <c r="AO90" s="30">
        <f>Data!$W90-Data!$X90</f>
        <v>4</v>
      </c>
      <c r="AP90" s="30">
        <f>Data!$X90-Data!$Y90</f>
        <v>4</v>
      </c>
      <c r="AQ90" s="30">
        <f>Data!$Y90-Data!$Z90</f>
        <v>5</v>
      </c>
      <c r="AR90" s="30">
        <f>(Data!$AO90+Data!$AP90)/(Data!$AO90+Data!$AP90+Data!$AQ90)</f>
        <v>0.6153846154</v>
      </c>
      <c r="AS90" s="33">
        <f>Data!$AO90^2/SQRT(Data!$AO90^2+Data!$AP90^2+Data!$AQ90^2)</f>
        <v>2.119251771</v>
      </c>
      <c r="AT90" s="33">
        <f>Data!$AP90^2/SQRT(Data!$AO90^2+Data!$AP90^2+Data!$AQ90^2)</f>
        <v>2.119251771</v>
      </c>
      <c r="AU90" s="33">
        <f>Data!$AQ90^2/SQRT(Data!$AO90^2+Data!$AP90^2+Data!$AQ90^2)</f>
        <v>3.311330893</v>
      </c>
      <c r="AV90" s="34">
        <f>_xlfn.VAR.P(Data!$K90:$N90)</f>
        <v>9.5</v>
      </c>
      <c r="AW90" s="35">
        <f>_xlfn.VAR.P(Data!$C90:$F90)</f>
        <v>18.25</v>
      </c>
      <c r="AX90" s="36">
        <f>_xlfn.VAR.P(Data!$G90:$J90)</f>
        <v>23.1875</v>
      </c>
      <c r="AY90" s="37"/>
      <c r="AZ90" s="38"/>
      <c r="BA90" s="39"/>
      <c r="BB90" s="30" t="str">
        <f>IF(AND(Data!$AE90&gt;Data!$AF90,Data!$AE90&gt;Data!$AG90),"1",IF(AND(Data!$AF90&gt;Data!$AE90,Data!$AF90&gt;Data!$AG90),IF(Data!$AF90&lt;2.5*Data!$AE90,"1.2",IF(OR(Data!$AE90&gt;2.5,Data!$AE90+Data!$AF90+Data!$AG90&lt;9),"2.2","2")),IF(AND(Data!$AG90&gt;3.5*Data!$AE90,Data!$AG90&gt;3.5*Data!$AF90,Data!$AE90+Data!$AF90+Data!$AG90&gt;11,Data!$AE90+Data!$AF90&lt;2,Data!$Q90&gt;=18),"3",IF((Data!$AE90&gt;3*Data!$AF90),"1.3",IF(AND(Data!$AF90&gt;3*Data!$AE90,Data!$AF90&gt;2),"2.3","3.3")))))</f>
        <v>1</v>
      </c>
      <c r="BC90" s="30" t="str">
        <f>IF(AND(Data!$AL90&gt;Data!$AM90,Data!$AL90&gt;Data!$AN90),"1",IF(AND(Data!$AM90&gt;Data!$AL90,Data!$AM90&gt;Data!$AN90),IF(Data!$AM90&lt;2.5*Data!$AL90,"1.2",IF(OR(Data!$AL90&gt;2.5,Data!$AL90+Data!$AM90+Data!$AN90&lt;9),"2.2","2")),IF(AND(Data!$AN90&gt;3.5*Data!$AL90,Data!$AN90&gt;3.5*Data!$AM90,Data!$AL90+Data!$AM90+Data!$AN90&gt;11,Data!$AL90+Data!$AM90&lt;2,Data!$U90&gt;=18),"3",IF((Data!$AL90&gt;3*Data!$AM90),"1.3",IF(AND(Data!$AM90&gt;3*Data!$AL90,Data!$AM90&gt;2),"2.3","3.3")))))</f>
        <v>2.2</v>
      </c>
      <c r="BD90" s="30" t="str">
        <f>IF(AND(Data!$AS90&gt;Data!$AT90,Data!$AS90&gt;Data!$AU90),"1",IF(AND(Data!$AT90&gt;Data!$AS90,Data!$AT90&gt;Data!$AU90),IF(Data!$AT90&lt;2.5*Data!$AS90,"1.2",IF(OR(Data!$AS90&gt;2.5,Data!$AS90+Data!$AT90+Data!$AU90&lt;9),"2.2","2")),IF(AND(Data!$AU90&gt;3.5*Data!$AS90,Data!$AU90&gt;3.5*Data!$AT90,Data!$AS90+Data!$AT90+Data!$AU90&gt;11,Data!$AS90+Data!$AT90&lt;2,Data!$Y90&gt;=18),"3",IF((Data!$AS90&gt;3*Data!$AT90),"1.3",IF(AND(Data!$AT90&gt;3*Data!$AS90,Data!$AT90&gt;2),"2.3","3.3")))))</f>
        <v>3.3</v>
      </c>
      <c r="BE90" s="30" t="str">
        <f t="array" ref="BE90">XLOOKUP(Data!$O90,Data!$K90:$N90,$K$1:$N$1,"?",0,1)&amp;XLOOKUP(Data!$P90,Data!$K90:$N90,$K$1:$N$1,"?",0,1)&amp;XLOOKUP(Data!$Q90,Data!$K90:$N90,$K$1:$N$1,"?",0,1)</f>
        <v>CDS</v>
      </c>
      <c r="BF90" s="30" t="str">
        <f t="array" ref="BF90">XLOOKUP(Data!$S90,Data!$C90:$F90,$C$1:$F$1,"?",0,1)&amp;XLOOKUP(Data!$T90,Data!$C90:$F90,$C$1:$F$1,"?",0,1)&amp;XLOOKUP(Data!$U90,Data!$C90:$F90,$C$1:$F$1,"?",0,1)</f>
        <v>CIS</v>
      </c>
      <c r="BG90" s="30" t="str">
        <f t="array" ref="BG90">XLOOKUP(Data!$W90,Data!$G90:$J90,$G$1:$J$1,"?",0,1)&amp;XLOOKUP(Data!$X90,Data!$G90:$J90,$G$1:$J$1,"?",0,1)&amp;XLOOKUP(Data!$Y90,Data!$G90:$J90,$G$1:$J$1,"?",0,1)</f>
        <v>DCS</v>
      </c>
      <c r="BH90" s="30" t="str">
        <f>VLOOKUP(LEFT(Data!$BE90,Data!$BB90),'Key 2'!$A$1:$C$40,2,FALSE)</f>
        <v>C</v>
      </c>
      <c r="BI90" s="30" t="str">
        <f>VLOOKUP(LEFT(Data!$BF90,Data!$BC90),'Key 2'!$A$1:$C$40,2,FALSE)</f>
        <v>IC</v>
      </c>
      <c r="BJ90" s="30" t="str">
        <f>VLOOKUP(LEFT(Data!$BG90,Data!$BD90),'Key 2'!$A$1:$C$40,2,FALSE)</f>
        <v>DSC</v>
      </c>
      <c r="BK90" s="30" t="str">
        <f>IF(AND(Data!$AV90&gt;=15,Data!$O90&gt;=20),"DG",IF(AND(Data!$AW90&gt;=15,Data!$S90&gt;=20),"MG",IF(AND(Data!$AV90&gt;=15,Data!$W90&gt;=20),"LG","0")))</f>
        <v>MG</v>
      </c>
      <c r="BL90" s="30" t="str">
        <f>IF(AND(Data!$BK90="DG",Data!$AW90&gt;=15,Data!$S90&gt;=20,Data!$BH90&lt;&gt;Data!$BI90),"MG","LG")</f>
        <v>LG</v>
      </c>
      <c r="BM90" s="30" t="str">
        <f>IF(Data!$BK90="DG",Data!$BH90,IF(Data!$BK90="MG",Data!$BI90,Data!$BJ90))</f>
        <v>IC</v>
      </c>
      <c r="BN90" s="30" t="str">
        <f>IF(Data!$BL90="DG",Data!$BH90,IF(Data!$BL90="MG",Data!$BI90,Data!$BJ90))</f>
        <v>DSC</v>
      </c>
      <c r="BO90" s="40"/>
      <c r="BP90" s="40"/>
      <c r="BQ90" s="40"/>
      <c r="BR90" s="41"/>
      <c r="BS90" s="41"/>
      <c r="BT90" s="41" t="str">
        <f>VLOOKUP(Data!$BR90,'Key 1'!$B$1:$D$15,2,FALSE)</f>
        <v>TI</v>
      </c>
      <c r="BU90" s="41" t="str">
        <f>VLOOKUP(Data!$BS90,'Key 1'!$B$1:$D$15,2,FALSE)</f>
        <v>TI</v>
      </c>
      <c r="BV90" s="41">
        <f>VLOOKUP(Data!$BR90,'Key 1'!$B$1:$D$15,3,FALSE)</f>
        <v>0</v>
      </c>
      <c r="BW90" s="41">
        <f>VLOOKUP(Data!$BS90,'Key 1'!$B$1:$D$15,3,FALSE)</f>
        <v>0</v>
      </c>
      <c r="BX90" s="41" t="str">
        <f>IF(Data!$BK90="DG",IF(INT(Data!$BB90)-Data!$BB90&lt;0,"Low","High"),IF(Data!$BK90="MG",IF(INT(Data!$BC90)-Data!$BC90&lt;0,"Low","High"),IF(Data!$BK90="LG",IF(INT(Data!$BD90)-Data!$BD90&lt;0,"Low","High"),"High")))</f>
        <v>Low</v>
      </c>
      <c r="BY90" s="41" t="str">
        <f>IF(Data!$BL90="DG",IF(INT(Data!$BB90)-Data!$BB90&lt;0,"Low","High"),IF(Data!$BL90="MG",IF(INT(Data!$BC90)-Data!$BC90&lt;0,"Low","High"),IF(Data!$BL90="LG",IF(INT(Data!$BD90)-Data!$BD90&lt;0,"Low","High"),"High")))</f>
        <v>Low</v>
      </c>
      <c r="BZ90" s="41" t="str">
        <f>IF(AND(Data!$BX90="High",Data!$BY90="High"),"High","Low")</f>
        <v>Low</v>
      </c>
      <c r="CA90" s="41" t="str">
        <f>IF(AND(Data!$BM90=Data!$BT90,Data!$BN90=Data!$BU90),"Matched",IF(Data!$BM90=Data!$BT90,"Sec Missed", IF(Data!$BN90=Data!$BU90," Pri Missed", "Both Missed")))</f>
        <v>Both Missed</v>
      </c>
      <c r="CB90" s="43" t="s">
        <v>100</v>
      </c>
      <c r="CC90" s="42">
        <v>100.0</v>
      </c>
      <c r="CD90" s="42">
        <v>100.0</v>
      </c>
      <c r="CE90" s="44"/>
      <c r="CF90" s="43" t="s">
        <v>96</v>
      </c>
      <c r="CG90" s="43" t="s">
        <v>0</v>
      </c>
      <c r="CH90" s="45" t="s">
        <v>96</v>
      </c>
      <c r="CI90" s="43" t="s">
        <v>102</v>
      </c>
      <c r="CJ90" s="42">
        <v>100.0</v>
      </c>
      <c r="CK90" s="43" t="s">
        <v>0</v>
      </c>
      <c r="CL90" s="43" t="s">
        <v>98</v>
      </c>
      <c r="CM90" s="42">
        <v>100.0</v>
      </c>
      <c r="CN90" s="43" t="s">
        <v>99</v>
      </c>
      <c r="CO90" s="1"/>
      <c r="CP90" s="1"/>
      <c r="CQ90" s="1"/>
      <c r="CR90" s="1"/>
      <c r="CS90" s="1"/>
      <c r="CT90" s="1"/>
      <c r="CU90" s="1"/>
    </row>
    <row r="91" ht="48.0" customHeight="1">
      <c r="A91" s="28">
        <v>2245.0</v>
      </c>
      <c r="B91" s="29">
        <v>28.0</v>
      </c>
      <c r="C91" s="30">
        <v>16.0</v>
      </c>
      <c r="D91" s="30">
        <v>23.5</v>
      </c>
      <c r="E91" s="30">
        <v>13.0</v>
      </c>
      <c r="F91" s="30">
        <v>13.0</v>
      </c>
      <c r="G91" s="30">
        <v>20.0</v>
      </c>
      <c r="H91" s="30">
        <v>12.0</v>
      </c>
      <c r="I91" s="30">
        <v>18.0</v>
      </c>
      <c r="J91" s="30">
        <v>6.0</v>
      </c>
      <c r="K91" s="30">
        <v>17.0</v>
      </c>
      <c r="L91" s="30">
        <v>19.0</v>
      </c>
      <c r="M91" s="30">
        <v>14.0</v>
      </c>
      <c r="N91" s="30">
        <v>8.0</v>
      </c>
      <c r="O91" s="31">
        <f>LARGE(Data!$K91:$N91,1)</f>
        <v>19</v>
      </c>
      <c r="P91" s="31">
        <f>LARGE(Data!$K91:$N91,2)</f>
        <v>17</v>
      </c>
      <c r="Q91" s="31">
        <f>LARGE(Data!$K91:$N91,3)</f>
        <v>14</v>
      </c>
      <c r="R91" s="31">
        <f>LARGE(Data!$K91:$N91,4)</f>
        <v>8</v>
      </c>
      <c r="S91" s="32">
        <f>LARGE(Data!$C91:$F91,1)</f>
        <v>23.5</v>
      </c>
      <c r="T91" s="32">
        <f>LARGE(Data!$C91:$F91,2)</f>
        <v>16</v>
      </c>
      <c r="U91" s="32">
        <f>LARGE(Data!$C91:$F91,3)</f>
        <v>13</v>
      </c>
      <c r="V91" s="32">
        <f>LARGE(Data!$C91:$F91,4)</f>
        <v>13</v>
      </c>
      <c r="W91" s="33">
        <f>LARGE(Data!$G91:$J91,1)</f>
        <v>20</v>
      </c>
      <c r="X91" s="33">
        <f>LARGE(Data!$G91:$J91,2)</f>
        <v>18</v>
      </c>
      <c r="Y91" s="33">
        <f>LARGE(Data!$G91:$J91,3)</f>
        <v>12</v>
      </c>
      <c r="Z91" s="33">
        <f>LARGE(Data!$G91:$J91,4)</f>
        <v>6</v>
      </c>
      <c r="AA91" s="30">
        <f>Data!$O91-Data!$P91</f>
        <v>2</v>
      </c>
      <c r="AB91" s="30">
        <f>Data!$P91-Data!$Q91</f>
        <v>3</v>
      </c>
      <c r="AC91" s="30">
        <f>Data!$Q91-Data!$R91</f>
        <v>6</v>
      </c>
      <c r="AD91" s="30">
        <f>(Data!$AA91+Data!$AB91)/SUM(Data!$AA91:$AC91)</f>
        <v>0.4545454545</v>
      </c>
      <c r="AE91" s="31">
        <f>Data!$AA91^2/SQRT(Data!$AA91^2+Data!$AB91^2+Data!$AC91^2)</f>
        <v>0.5714285714</v>
      </c>
      <c r="AF91" s="31">
        <f>Data!$AB91^2/SQRT(Data!$AA91^2+Data!$AB91^2+Data!$AC91^2)</f>
        <v>1.285714286</v>
      </c>
      <c r="AG91" s="31">
        <f>Data!$AC91^2/SQRT(Data!$AA91^2+Data!$AB91^2+Data!$AC91^2)</f>
        <v>5.142857143</v>
      </c>
      <c r="AH91" s="30">
        <f>Data!$S91-Data!$T91</f>
        <v>7.5</v>
      </c>
      <c r="AI91" s="30">
        <f>Data!$T91-Data!$U91</f>
        <v>3</v>
      </c>
      <c r="AJ91" s="30">
        <f>Data!$U91-Data!$V91</f>
        <v>0</v>
      </c>
      <c r="AK91" s="30">
        <f>(Data!$AH91+Data!$AI91)/(Data!$AH91+Data!$AI91+Data!$AJ91)</f>
        <v>1</v>
      </c>
      <c r="AL91" s="32">
        <f>Data!$AH91^2/SQRT(Data!$AH91^2+Data!$AI91^2+Data!$AJ91^2)</f>
        <v>6.963575182</v>
      </c>
      <c r="AM91" s="32">
        <f>Data!$AI91^2/SQRT(Data!$AH91^2+Data!$AI91^2+Data!$AJ91^2)</f>
        <v>1.114172029</v>
      </c>
      <c r="AN91" s="32">
        <f>Data!$AJ91^2/SQRT(Data!$AH91^2+Data!$AI91^2+Data!$AJ91^2)</f>
        <v>0</v>
      </c>
      <c r="AO91" s="30">
        <f>Data!$W91-Data!$X91</f>
        <v>2</v>
      </c>
      <c r="AP91" s="30">
        <f>Data!$X91-Data!$Y91</f>
        <v>6</v>
      </c>
      <c r="AQ91" s="30">
        <f>Data!$Y91-Data!$Z91</f>
        <v>6</v>
      </c>
      <c r="AR91" s="30">
        <f>(Data!$AO91+Data!$AP91)/(Data!$AO91+Data!$AP91+Data!$AQ91)</f>
        <v>0.5714285714</v>
      </c>
      <c r="AS91" s="33">
        <f>Data!$AO91^2/SQRT(Data!$AO91^2+Data!$AP91^2+Data!$AQ91^2)</f>
        <v>0.4588314677</v>
      </c>
      <c r="AT91" s="33">
        <f>Data!$AP91^2/SQRT(Data!$AO91^2+Data!$AP91^2+Data!$AQ91^2)</f>
        <v>4.12948321</v>
      </c>
      <c r="AU91" s="33">
        <f>Data!$AQ91^2/SQRT(Data!$AO91^2+Data!$AP91^2+Data!$AQ91^2)</f>
        <v>4.12948321</v>
      </c>
      <c r="AV91" s="34">
        <f>_xlfn.VAR.P(Data!$K91:$N91)</f>
        <v>17.25</v>
      </c>
      <c r="AW91" s="35">
        <f>_xlfn.VAR.P(Data!$C91:$F91)</f>
        <v>18.421875</v>
      </c>
      <c r="AX91" s="36">
        <f>_xlfn.VAR.P(Data!$G91:$J91)</f>
        <v>30</v>
      </c>
      <c r="AY91" s="37"/>
      <c r="AZ91" s="38"/>
      <c r="BA91" s="39"/>
      <c r="BB91" s="30" t="str">
        <f>IF(AND(Data!$AE91&gt;Data!$AF91,Data!$AE91&gt;Data!$AG91),"1",IF(AND(Data!$AF91&gt;Data!$AE91,Data!$AF91&gt;Data!$AG91),IF(Data!$AF91&lt;2.5*Data!$AE91,"1.2",IF(OR(Data!$AE91&gt;2.5,Data!$AE91+Data!$AF91+Data!$AG91&lt;9),"2.2","2")),IF(AND(Data!$AG91&gt;3.5*Data!$AE91,Data!$AG91&gt;3.5*Data!$AF91,Data!$AE91+Data!$AF91+Data!$AG91&gt;11,Data!$AE91+Data!$AF91&lt;2,Data!$Q91&gt;=18),"3",IF((Data!$AE91&gt;3*Data!$AF91),"1.3",IF(AND(Data!$AF91&gt;3*Data!$AE91,Data!$AF91&gt;2),"2.3","3.3")))))</f>
        <v>3.3</v>
      </c>
      <c r="BC91" s="30" t="str">
        <f>IF(AND(Data!$AL91&gt;Data!$AM91,Data!$AL91&gt;Data!$AN91),"1",IF(AND(Data!$AM91&gt;Data!$AL91,Data!$AM91&gt;Data!$AN91),IF(Data!$AM91&lt;2.5*Data!$AL91,"1.2",IF(OR(Data!$AL91&gt;2.5,Data!$AL91+Data!$AM91+Data!$AN91&lt;9),"2.2","2")),IF(AND(Data!$AN91&gt;3.5*Data!$AL91,Data!$AN91&gt;3.5*Data!$AM91,Data!$AL91+Data!$AM91+Data!$AN91&gt;11,Data!$AL91+Data!$AM91&lt;2,Data!$U91&gt;=18),"3",IF((Data!$AL91&gt;3*Data!$AM91),"1.3",IF(AND(Data!$AM91&gt;3*Data!$AL91,Data!$AM91&gt;2),"2.3","3.3")))))</f>
        <v>1</v>
      </c>
      <c r="BD91" s="30" t="str">
        <f>IF(AND(Data!$AS91&gt;Data!$AT91,Data!$AS91&gt;Data!$AU91),"1",IF(AND(Data!$AT91&gt;Data!$AS91,Data!$AT91&gt;Data!$AU91),IF(Data!$AT91&lt;2.5*Data!$AS91,"1.2",IF(OR(Data!$AS91&gt;2.5,Data!$AS91+Data!$AT91+Data!$AU91&lt;9),"2.2","2")),IF(AND(Data!$AU91&gt;3.5*Data!$AS91,Data!$AU91&gt;3.5*Data!$AT91,Data!$AS91+Data!$AT91+Data!$AU91&gt;11,Data!$AS91+Data!$AT91&lt;2,Data!$Y91&gt;=18),"3",IF((Data!$AS91&gt;3*Data!$AT91),"1.3",IF(AND(Data!$AT91&gt;3*Data!$AS91,Data!$AT91&gt;2),"2.3","3.3")))))</f>
        <v>2.3</v>
      </c>
      <c r="BE91" s="30" t="str">
        <f t="array" ref="BE91">XLOOKUP(Data!$O91,Data!$K91:$N91,$K$1:$N$1,"?",0,1)&amp;XLOOKUP(Data!$P91,Data!$K91:$N91,$K$1:$N$1,"?",0,1)&amp;XLOOKUP(Data!$Q91,Data!$K91:$N91,$K$1:$N$1,"?",0,1)</f>
        <v>IDS</v>
      </c>
      <c r="BF91" s="30" t="str">
        <f t="array" ref="BF91">XLOOKUP(Data!$S91,Data!$C91:$F91,$C$1:$F$1,"?",0,1)&amp;XLOOKUP(Data!$T91,Data!$C91:$F91,$C$1:$F$1,"?",0,1)&amp;XLOOKUP(Data!$U91,Data!$C91:$F91,$C$1:$F$1,"?",0,1)</f>
        <v>IDS</v>
      </c>
      <c r="BG91" s="30" t="str">
        <f t="array" ref="BG91">XLOOKUP(Data!$W91,Data!$G91:$J91,$G$1:$J$1,"?",0,1)&amp;XLOOKUP(Data!$X91,Data!$G91:$J91,$G$1:$J$1,"?",0,1)&amp;XLOOKUP(Data!$Y91,Data!$G91:$J91,$G$1:$J$1,"?",0,1)</f>
        <v>DSI</v>
      </c>
      <c r="BH91" s="30" t="str">
        <f>VLOOKUP(LEFT(Data!$BE91,Data!$BB91),'Key 2'!$A$1:$C$40,2,FALSE)</f>
        <v>DIS</v>
      </c>
      <c r="BI91" s="30" t="str">
        <f>VLOOKUP(LEFT(Data!$BF91,Data!$BC91),'Key 2'!$A$1:$C$40,2,FALSE)</f>
        <v>I</v>
      </c>
      <c r="BJ91" s="30" t="str">
        <f>VLOOKUP(LEFT(Data!$BG91,Data!$BD91),'Key 2'!$A$1:$C$40,2,FALSE)</f>
        <v>DS</v>
      </c>
      <c r="BK91" s="30" t="str">
        <f>IF(AND(Data!$AV91&gt;=15,Data!$O91&gt;=20),"DG",IF(AND(Data!$AW91&gt;=15,Data!$S91&gt;=20),"MG",IF(AND(Data!$AV91&gt;=15,Data!$W91&gt;=20),"LG","0")))</f>
        <v>MG</v>
      </c>
      <c r="BL91" s="30" t="str">
        <f>IF(AND(Data!$BK91="DG",Data!$AW91&gt;=15,Data!$S91&gt;=20,Data!$BH91&lt;&gt;Data!$BI91),"MG","LG")</f>
        <v>LG</v>
      </c>
      <c r="BM91" s="30" t="str">
        <f>IF(Data!$BK91="DG",Data!$BH91,IF(Data!$BK91="MG",Data!$BI91,Data!$BJ91))</f>
        <v>I</v>
      </c>
      <c r="BN91" s="30" t="str">
        <f>IF(Data!$BL91="DG",Data!$BH91,IF(Data!$BL91="MG",Data!$BI91,Data!$BJ91))</f>
        <v>DS</v>
      </c>
      <c r="BO91" s="40"/>
      <c r="BP91" s="40"/>
      <c r="BQ91" s="40"/>
      <c r="BR91" s="41"/>
      <c r="BS91" s="41"/>
      <c r="BT91" s="41" t="str">
        <f>VLOOKUP(Data!$BR91,'Key 1'!$B$1:$D$15,2,FALSE)</f>
        <v>TI</v>
      </c>
      <c r="BU91" s="41" t="str">
        <f>VLOOKUP(Data!$BS91,'Key 1'!$B$1:$D$15,2,FALSE)</f>
        <v>TI</v>
      </c>
      <c r="BV91" s="41">
        <f>VLOOKUP(Data!$BR91,'Key 1'!$B$1:$D$15,3,FALSE)</f>
        <v>0</v>
      </c>
      <c r="BW91" s="41">
        <f>VLOOKUP(Data!$BS91,'Key 1'!$B$1:$D$15,3,FALSE)</f>
        <v>0</v>
      </c>
      <c r="BX91" s="41" t="str">
        <f>IF(Data!$BK91="DG",IF(INT(Data!$BB91)-Data!$BB91&lt;0,"Low","High"),IF(Data!$BK91="MG",IF(INT(Data!$BC91)-Data!$BC91&lt;0,"Low","High"),IF(Data!$BK91="LG",IF(INT(Data!$BD91)-Data!$BD91&lt;0,"Low","High"),"High")))</f>
        <v>High</v>
      </c>
      <c r="BY91" s="41" t="str">
        <f>IF(Data!$BL91="DG",IF(INT(Data!$BB91)-Data!$BB91&lt;0,"Low","High"),IF(Data!$BL91="MG",IF(INT(Data!$BC91)-Data!$BC91&lt;0,"Low","High"),IF(Data!$BL91="LG",IF(INT(Data!$BD91)-Data!$BD91&lt;0,"Low","High"),"High")))</f>
        <v>Low</v>
      </c>
      <c r="BZ91" s="41" t="str">
        <f>IF(AND(Data!$BX91="High",Data!$BY91="High"),"High","Low")</f>
        <v>Low</v>
      </c>
      <c r="CA91" s="41" t="str">
        <f>IF(AND(Data!$BM91=Data!$BT91,Data!$BN91=Data!$BU91),"Matched",IF(Data!$BM91=Data!$BT91,"Sec Missed", IF(Data!$BN91=Data!$BU91," Pri Missed", "Both Missed")))</f>
        <v>Both Missed</v>
      </c>
      <c r="CB91" s="42">
        <v>100.0</v>
      </c>
      <c r="CC91" s="42">
        <v>100.0</v>
      </c>
      <c r="CD91" s="42">
        <v>100.0</v>
      </c>
      <c r="CE91" s="43" t="s">
        <v>109</v>
      </c>
      <c r="CF91" s="43" t="s">
        <v>1</v>
      </c>
      <c r="CG91" s="43" t="s">
        <v>16</v>
      </c>
      <c r="CH91" s="45" t="s">
        <v>109</v>
      </c>
      <c r="CI91" s="43" t="s">
        <v>97</v>
      </c>
      <c r="CJ91" s="42">
        <v>100.0</v>
      </c>
      <c r="CK91" s="43" t="s">
        <v>1</v>
      </c>
      <c r="CL91" s="43" t="s">
        <v>102</v>
      </c>
      <c r="CM91" s="42">
        <v>100.0</v>
      </c>
      <c r="CN91" s="43" t="s">
        <v>103</v>
      </c>
      <c r="CO91" s="1"/>
      <c r="CP91" s="1"/>
      <c r="CQ91" s="1"/>
      <c r="CR91" s="1"/>
      <c r="CS91" s="1"/>
      <c r="CT91" s="1"/>
      <c r="CU91" s="1"/>
    </row>
    <row r="92" ht="48.0" customHeight="1">
      <c r="A92" s="28">
        <v>2246.0</v>
      </c>
      <c r="B92" s="29">
        <v>28.0</v>
      </c>
      <c r="C92" s="30">
        <v>12.0</v>
      </c>
      <c r="D92" s="30">
        <v>16.0</v>
      </c>
      <c r="E92" s="30">
        <v>3.0</v>
      </c>
      <c r="F92" s="30">
        <v>27.16666666666668</v>
      </c>
      <c r="G92" s="30">
        <v>11.0</v>
      </c>
      <c r="H92" s="30">
        <v>26.0</v>
      </c>
      <c r="I92" s="30">
        <v>2.0</v>
      </c>
      <c r="J92" s="30">
        <v>24.0</v>
      </c>
      <c r="K92" s="30">
        <v>11.0</v>
      </c>
      <c r="L92" s="30">
        <v>22.0</v>
      </c>
      <c r="M92" s="30">
        <v>2.9</v>
      </c>
      <c r="N92" s="30">
        <v>25.666666666666657</v>
      </c>
      <c r="O92" s="31">
        <f>LARGE(Data!$K92:$N92,1)</f>
        <v>25.66666667</v>
      </c>
      <c r="P92" s="31">
        <f>LARGE(Data!$K92:$N92,2)</f>
        <v>22</v>
      </c>
      <c r="Q92" s="31">
        <f>LARGE(Data!$K92:$N92,3)</f>
        <v>11</v>
      </c>
      <c r="R92" s="31">
        <f>LARGE(Data!$K92:$N92,4)</f>
        <v>2.9</v>
      </c>
      <c r="S92" s="32">
        <f>LARGE(Data!$C92:$F92,1)</f>
        <v>27.16666667</v>
      </c>
      <c r="T92" s="32">
        <f>LARGE(Data!$C92:$F92,2)</f>
        <v>16</v>
      </c>
      <c r="U92" s="32">
        <f>LARGE(Data!$C92:$F92,3)</f>
        <v>12</v>
      </c>
      <c r="V92" s="32">
        <f>LARGE(Data!$C92:$F92,4)</f>
        <v>3</v>
      </c>
      <c r="W92" s="33">
        <f>LARGE(Data!$G92:$J92,1)</f>
        <v>26</v>
      </c>
      <c r="X92" s="33">
        <f>LARGE(Data!$G92:$J92,2)</f>
        <v>24</v>
      </c>
      <c r="Y92" s="33">
        <f>LARGE(Data!$G92:$J92,3)</f>
        <v>11</v>
      </c>
      <c r="Z92" s="33">
        <f>LARGE(Data!$G92:$J92,4)</f>
        <v>2</v>
      </c>
      <c r="AA92" s="30">
        <f>Data!$O92-Data!$P92</f>
        <v>3.666666667</v>
      </c>
      <c r="AB92" s="30">
        <f>Data!$P92-Data!$Q92</f>
        <v>11</v>
      </c>
      <c r="AC92" s="30">
        <f>Data!$Q92-Data!$R92</f>
        <v>8.1</v>
      </c>
      <c r="AD92" s="30">
        <f>(Data!$AA92+Data!$AB92)/SUM(Data!$AA92:$AC92)</f>
        <v>0.6442166911</v>
      </c>
      <c r="AE92" s="31">
        <f>Data!$AA92^2/SQRT(Data!$AA92^2+Data!$AB92^2+Data!$AC92^2)</f>
        <v>0.9505364138</v>
      </c>
      <c r="AF92" s="31">
        <f>Data!$AB92^2/SQRT(Data!$AA92^2+Data!$AB92^2+Data!$AC92^2)</f>
        <v>8.554827724</v>
      </c>
      <c r="AG92" s="31">
        <f>Data!$AC92^2/SQRT(Data!$AA92^2+Data!$AB92^2+Data!$AC92^2)</f>
        <v>4.638696256</v>
      </c>
      <c r="AH92" s="30">
        <f>Data!$S92-Data!$T92</f>
        <v>11.16666667</v>
      </c>
      <c r="AI92" s="30">
        <f>Data!$T92-Data!$U92</f>
        <v>4</v>
      </c>
      <c r="AJ92" s="30">
        <f>Data!$U92-Data!$V92</f>
        <v>9</v>
      </c>
      <c r="AK92" s="30">
        <f>(Data!$AH92+Data!$AI92)/(Data!$AH92+Data!$AI92+Data!$AJ92)</f>
        <v>0.6275862069</v>
      </c>
      <c r="AL92" s="32">
        <f>Data!$AH92^2/SQRT(Data!$AH92^2+Data!$AI92^2+Data!$AJ92^2)</f>
        <v>8.374708504</v>
      </c>
      <c r="AM92" s="32">
        <f>Data!$AI92^2/SQRT(Data!$AH92^2+Data!$AI92^2+Data!$AJ92^2)</f>
        <v>1.074589463</v>
      </c>
      <c r="AN92" s="32">
        <f>Data!$AJ92^2/SQRT(Data!$AH92^2+Data!$AI92^2+Data!$AJ92^2)</f>
        <v>5.440109155</v>
      </c>
      <c r="AO92" s="30">
        <f>Data!$W92-Data!$X92</f>
        <v>2</v>
      </c>
      <c r="AP92" s="30">
        <f>Data!$X92-Data!$Y92</f>
        <v>13</v>
      </c>
      <c r="AQ92" s="30">
        <f>Data!$Y92-Data!$Z92</f>
        <v>9</v>
      </c>
      <c r="AR92" s="30">
        <f>(Data!$AO92+Data!$AP92)/(Data!$AO92+Data!$AP92+Data!$AQ92)</f>
        <v>0.625</v>
      </c>
      <c r="AS92" s="33">
        <f>Data!$AO92^2/SQRT(Data!$AO92^2+Data!$AP92^2+Data!$AQ92^2)</f>
        <v>0.2509823221</v>
      </c>
      <c r="AT92" s="33">
        <f>Data!$AP92^2/SQRT(Data!$AO92^2+Data!$AP92^2+Data!$AQ92^2)</f>
        <v>10.60400311</v>
      </c>
      <c r="AU92" s="33">
        <f>Data!$AQ92^2/SQRT(Data!$AO92^2+Data!$AP92^2+Data!$AQ92^2)</f>
        <v>5.082392022</v>
      </c>
      <c r="AV92" s="34">
        <f>_xlfn.VAR.P(Data!$K92:$N92)</f>
        <v>81.14354167</v>
      </c>
      <c r="AW92" s="35">
        <f>_xlfn.VAR.P(Data!$C92:$F92)</f>
        <v>75.296875</v>
      </c>
      <c r="AX92" s="36">
        <f>_xlfn.VAR.P(Data!$G92:$J92)</f>
        <v>96.1875</v>
      </c>
      <c r="AY92" s="37"/>
      <c r="AZ92" s="38"/>
      <c r="BA92" s="39"/>
      <c r="BB92" s="30" t="str">
        <f>IF(AND(Data!$AE92&gt;Data!$AF92,Data!$AE92&gt;Data!$AG92),"1",IF(AND(Data!$AF92&gt;Data!$AE92,Data!$AF92&gt;Data!$AG92),IF(Data!$AF92&lt;2.5*Data!$AE92,"1.2",IF(OR(Data!$AE92&gt;2.5,Data!$AE92+Data!$AF92+Data!$AG92&lt;9),"2.2","2")),IF(AND(Data!$AG92&gt;3.5*Data!$AE92,Data!$AG92&gt;3.5*Data!$AF92,Data!$AE92+Data!$AF92+Data!$AG92&gt;11,Data!$AE92+Data!$AF92&lt;2,Data!$Q92&gt;=18),"3",IF((Data!$AE92&gt;3*Data!$AF92),"1.3",IF(AND(Data!$AF92&gt;3*Data!$AE92,Data!$AF92&gt;2),"2.3","3.3")))))</f>
        <v>2</v>
      </c>
      <c r="BC92" s="30" t="str">
        <f>IF(AND(Data!$AL92&gt;Data!$AM92,Data!$AL92&gt;Data!$AN92),"1",IF(AND(Data!$AM92&gt;Data!$AL92,Data!$AM92&gt;Data!$AN92),IF(Data!$AM92&lt;2.5*Data!$AL92,"1.2",IF(OR(Data!$AL92&gt;2.5,Data!$AL92+Data!$AM92+Data!$AN92&lt;9),"2.2","2")),IF(AND(Data!$AN92&gt;3.5*Data!$AL92,Data!$AN92&gt;3.5*Data!$AM92,Data!$AL92+Data!$AM92+Data!$AN92&gt;11,Data!$AL92+Data!$AM92&lt;2,Data!$U92&gt;=18),"3",IF((Data!$AL92&gt;3*Data!$AM92),"1.3",IF(AND(Data!$AM92&gt;3*Data!$AL92,Data!$AM92&gt;2),"2.3","3.3")))))</f>
        <v>1</v>
      </c>
      <c r="BD92" s="30" t="str">
        <f>IF(AND(Data!$AS92&gt;Data!$AT92,Data!$AS92&gt;Data!$AU92),"1",IF(AND(Data!$AT92&gt;Data!$AS92,Data!$AT92&gt;Data!$AU92),IF(Data!$AT92&lt;2.5*Data!$AS92,"1.2",IF(OR(Data!$AS92&gt;2.5,Data!$AS92+Data!$AT92+Data!$AU92&lt;9),"2.2","2")),IF(AND(Data!$AU92&gt;3.5*Data!$AS92,Data!$AU92&gt;3.5*Data!$AT92,Data!$AS92+Data!$AT92+Data!$AU92&gt;11,Data!$AS92+Data!$AT92&lt;2,Data!$Y92&gt;=18),"3",IF((Data!$AS92&gt;3*Data!$AT92),"1.3",IF(AND(Data!$AT92&gt;3*Data!$AS92,Data!$AT92&gt;2),"2.3","3.3")))))</f>
        <v>2</v>
      </c>
      <c r="BE92" s="30" t="str">
        <f t="array" ref="BE92">XLOOKUP(Data!$O92,Data!$K92:$N92,$K$1:$N$1,"?",0,1)&amp;XLOOKUP(Data!$P92,Data!$K92:$N92,$K$1:$N$1,"?",0,1)&amp;XLOOKUP(Data!$Q92,Data!$K92:$N92,$K$1:$N$1,"?",0,1)</f>
        <v>CID</v>
      </c>
      <c r="BF92" s="30" t="str">
        <f t="array" ref="BF92">XLOOKUP(Data!$S92,Data!$C92:$F92,$C$1:$F$1,"?",0,1)&amp;XLOOKUP(Data!$T92,Data!$C92:$F92,$C$1:$F$1,"?",0,1)&amp;XLOOKUP(Data!$U92,Data!$C92:$F92,$C$1:$F$1,"?",0,1)</f>
        <v>CID</v>
      </c>
      <c r="BG92" s="30" t="str">
        <f t="array" ref="BG92">XLOOKUP(Data!$W92,Data!$G92:$J92,$G$1:$J$1,"?",0,1)&amp;XLOOKUP(Data!$X92,Data!$G92:$J92,$G$1:$J$1,"?",0,1)&amp;XLOOKUP(Data!$Y92,Data!$G92:$J92,$G$1:$J$1,"?",0,1)</f>
        <v>ICD</v>
      </c>
      <c r="BH92" s="30" t="str">
        <f>VLOOKUP(LEFT(Data!$BE92,Data!$BB92),'Key 2'!$A$1:$C$40,2,FALSE)</f>
        <v>IC</v>
      </c>
      <c r="BI92" s="30" t="str">
        <f>VLOOKUP(LEFT(Data!$BF92,Data!$BC92),'Key 2'!$A$1:$C$40,2,FALSE)</f>
        <v>C</v>
      </c>
      <c r="BJ92" s="30" t="str">
        <f>VLOOKUP(LEFT(Data!$BG92,Data!$BD92),'Key 2'!$A$1:$C$40,2,FALSE)</f>
        <v>IC</v>
      </c>
      <c r="BK92" s="30" t="str">
        <f>IF(AND(Data!$AV92&gt;=15,Data!$O92&gt;=20),"DG",IF(AND(Data!$AW92&gt;=15,Data!$S92&gt;=20),"MG",IF(AND(Data!$AV92&gt;=15,Data!$W92&gt;=20),"LG","0")))</f>
        <v>DG</v>
      </c>
      <c r="BL92" s="30" t="str">
        <f>IF(AND(Data!$BK92="DG",Data!$AW92&gt;=15,Data!$S92&gt;=20,Data!$BH92&lt;&gt;Data!$BI92),"MG","LG")</f>
        <v>MG</v>
      </c>
      <c r="BM92" s="30" t="str">
        <f>IF(Data!$BK92="DG",Data!$BH92,IF(Data!$BK92="MG",Data!$BI92,Data!$BJ92))</f>
        <v>IC</v>
      </c>
      <c r="BN92" s="30" t="str">
        <f>IF(Data!$BL92="DG",Data!$BH92,IF(Data!$BL92="MG",Data!$BI92,Data!$BJ92))</f>
        <v>C</v>
      </c>
      <c r="BO92" s="40"/>
      <c r="BP92" s="40"/>
      <c r="BQ92" s="40"/>
      <c r="BR92" s="41"/>
      <c r="BS92" s="41"/>
      <c r="BT92" s="41" t="str">
        <f>VLOOKUP(Data!$BR92,'Key 1'!$B$1:$D$15,2,FALSE)</f>
        <v>TI</v>
      </c>
      <c r="BU92" s="41" t="str">
        <f>VLOOKUP(Data!$BS92,'Key 1'!$B$1:$D$15,2,FALSE)</f>
        <v>TI</v>
      </c>
      <c r="BV92" s="41">
        <f>VLOOKUP(Data!$BR92,'Key 1'!$B$1:$D$15,3,FALSE)</f>
        <v>0</v>
      </c>
      <c r="BW92" s="41">
        <f>VLOOKUP(Data!$BS92,'Key 1'!$B$1:$D$15,3,FALSE)</f>
        <v>0</v>
      </c>
      <c r="BX92" s="41" t="str">
        <f>IF(Data!$BK92="DG",IF(INT(Data!$BB92)-Data!$BB92&lt;0,"Low","High"),IF(Data!$BK92="MG",IF(INT(Data!$BC92)-Data!$BC92&lt;0,"Low","High"),IF(Data!$BK92="LG",IF(INT(Data!$BD92)-Data!$BD92&lt;0,"Low","High"),"High")))</f>
        <v>High</v>
      </c>
      <c r="BY92" s="41" t="str">
        <f>IF(Data!$BL92="DG",IF(INT(Data!$BB92)-Data!$BB92&lt;0,"Low","High"),IF(Data!$BL92="MG",IF(INT(Data!$BC92)-Data!$BC92&lt;0,"Low","High"),IF(Data!$BL92="LG",IF(INT(Data!$BD92)-Data!$BD92&lt;0,"Low","High"),"High")))</f>
        <v>High</v>
      </c>
      <c r="BZ92" s="41" t="str">
        <f>IF(AND(Data!$BX92="High",Data!$BY92="High"),"High","Low")</f>
        <v>High</v>
      </c>
      <c r="CA92" s="41" t="str">
        <f>IF(AND(Data!$BM92=Data!$BT92,Data!$BN92=Data!$BU92),"Matched",IF(Data!$BM92=Data!$BT92,"Sec Missed", IF(Data!$BN92=Data!$BU92," Pri Missed", "Both Missed")))</f>
        <v>Both Missed</v>
      </c>
      <c r="CB92" s="42">
        <v>100.0</v>
      </c>
      <c r="CC92" s="42">
        <v>100.0</v>
      </c>
      <c r="CD92" s="42">
        <v>100.0</v>
      </c>
      <c r="CE92" s="43" t="s">
        <v>96</v>
      </c>
      <c r="CF92" s="43" t="s">
        <v>3</v>
      </c>
      <c r="CG92" s="43" t="s">
        <v>96</v>
      </c>
      <c r="CH92" s="45" t="s">
        <v>96</v>
      </c>
      <c r="CI92" s="43" t="s">
        <v>97</v>
      </c>
      <c r="CJ92" s="42">
        <v>100.0</v>
      </c>
      <c r="CK92" s="43" t="s">
        <v>3</v>
      </c>
      <c r="CL92" s="43" t="s">
        <v>102</v>
      </c>
      <c r="CM92" s="42">
        <v>100.0</v>
      </c>
      <c r="CN92" s="43" t="s">
        <v>103</v>
      </c>
      <c r="CO92" s="1"/>
      <c r="CP92" s="1"/>
      <c r="CQ92" s="1"/>
      <c r="CR92" s="1"/>
      <c r="CS92" s="1"/>
      <c r="CT92" s="1"/>
      <c r="CU92" s="1"/>
    </row>
    <row r="93" ht="48.0" customHeight="1">
      <c r="A93" s="28">
        <v>2247.0</v>
      </c>
      <c r="B93" s="29">
        <v>28.0</v>
      </c>
      <c r="C93" s="30">
        <v>23.0</v>
      </c>
      <c r="D93" s="30">
        <v>22.0</v>
      </c>
      <c r="E93" s="30">
        <v>4.0</v>
      </c>
      <c r="F93" s="30">
        <v>13.0</v>
      </c>
      <c r="G93" s="30">
        <v>21.0</v>
      </c>
      <c r="H93" s="30">
        <v>16.0</v>
      </c>
      <c r="I93" s="30">
        <v>4.0</v>
      </c>
      <c r="J93" s="30">
        <v>18.5</v>
      </c>
      <c r="K93" s="30">
        <v>22.0</v>
      </c>
      <c r="L93" s="30">
        <v>19.0</v>
      </c>
      <c r="M93" s="30">
        <v>3.5</v>
      </c>
      <c r="N93" s="30">
        <v>16.0</v>
      </c>
      <c r="O93" s="31">
        <f>LARGE(Data!$K93:$N93,1)</f>
        <v>22</v>
      </c>
      <c r="P93" s="31">
        <f>LARGE(Data!$K93:$N93,2)</f>
        <v>19</v>
      </c>
      <c r="Q93" s="31">
        <f>LARGE(Data!$K93:$N93,3)</f>
        <v>16</v>
      </c>
      <c r="R93" s="31">
        <f>LARGE(Data!$K93:$N93,4)</f>
        <v>3.5</v>
      </c>
      <c r="S93" s="32">
        <f>LARGE(Data!$C93:$F93,1)</f>
        <v>23</v>
      </c>
      <c r="T93" s="32">
        <f>LARGE(Data!$C93:$F93,2)</f>
        <v>22</v>
      </c>
      <c r="U93" s="32">
        <f>LARGE(Data!$C93:$F93,3)</f>
        <v>13</v>
      </c>
      <c r="V93" s="32">
        <f>LARGE(Data!$C93:$F93,4)</f>
        <v>4</v>
      </c>
      <c r="W93" s="33">
        <f>LARGE(Data!$G93:$J93,1)</f>
        <v>21</v>
      </c>
      <c r="X93" s="33">
        <f>LARGE(Data!$G93:$J93,2)</f>
        <v>18.5</v>
      </c>
      <c r="Y93" s="33">
        <f>LARGE(Data!$G93:$J93,3)</f>
        <v>16</v>
      </c>
      <c r="Z93" s="33">
        <f>LARGE(Data!$G93:$J93,4)</f>
        <v>4</v>
      </c>
      <c r="AA93" s="30">
        <f>Data!$O93-Data!$P93</f>
        <v>3</v>
      </c>
      <c r="AB93" s="30">
        <f>Data!$P93-Data!$Q93</f>
        <v>3</v>
      </c>
      <c r="AC93" s="30">
        <f>Data!$Q93-Data!$R93</f>
        <v>12.5</v>
      </c>
      <c r="AD93" s="30">
        <f>(Data!$AA93+Data!$AB93)/SUM(Data!$AA93:$AC93)</f>
        <v>0.3243243243</v>
      </c>
      <c r="AE93" s="31">
        <f>Data!$AA93^2/SQRT(Data!$AA93^2+Data!$AB93^2+Data!$AC93^2)</f>
        <v>0.6817986172</v>
      </c>
      <c r="AF93" s="31">
        <f>Data!$AB93^2/SQRT(Data!$AA93^2+Data!$AB93^2+Data!$AC93^2)</f>
        <v>0.6817986172</v>
      </c>
      <c r="AG93" s="31">
        <f>Data!$AC93^2/SQRT(Data!$AA93^2+Data!$AB93^2+Data!$AC93^2)</f>
        <v>11.83678155</v>
      </c>
      <c r="AH93" s="30">
        <f>Data!$S93-Data!$T93</f>
        <v>1</v>
      </c>
      <c r="AI93" s="30">
        <f>Data!$T93-Data!$U93</f>
        <v>9</v>
      </c>
      <c r="AJ93" s="30">
        <f>Data!$U93-Data!$V93</f>
        <v>9</v>
      </c>
      <c r="AK93" s="30">
        <f>(Data!$AH93+Data!$AI93)/(Data!$AH93+Data!$AI93+Data!$AJ93)</f>
        <v>0.5263157895</v>
      </c>
      <c r="AL93" s="32">
        <f>Data!$AH93^2/SQRT(Data!$AH93^2+Data!$AI93^2+Data!$AJ93^2)</f>
        <v>0.078326045</v>
      </c>
      <c r="AM93" s="32">
        <f>Data!$AI93^2/SQRT(Data!$AH93^2+Data!$AI93^2+Data!$AJ93^2)</f>
        <v>6.344409645</v>
      </c>
      <c r="AN93" s="32">
        <f>Data!$AJ93^2/SQRT(Data!$AH93^2+Data!$AI93^2+Data!$AJ93^2)</f>
        <v>6.344409645</v>
      </c>
      <c r="AO93" s="30">
        <f>Data!$W93-Data!$X93</f>
        <v>2.5</v>
      </c>
      <c r="AP93" s="30">
        <f>Data!$X93-Data!$Y93</f>
        <v>2.5</v>
      </c>
      <c r="AQ93" s="30">
        <f>Data!$Y93-Data!$Z93</f>
        <v>12</v>
      </c>
      <c r="AR93" s="30">
        <f>(Data!$AO93+Data!$AP93)/(Data!$AO93+Data!$AP93+Data!$AQ93)</f>
        <v>0.2941176471</v>
      </c>
      <c r="AS93" s="33">
        <f>Data!$AO93^2/SQRT(Data!$AO93^2+Data!$AP93^2+Data!$AQ93^2)</f>
        <v>0.4996004794</v>
      </c>
      <c r="AT93" s="33">
        <f>Data!$AP93^2/SQRT(Data!$AO93^2+Data!$AP93^2+Data!$AQ93^2)</f>
        <v>0.4996004794</v>
      </c>
      <c r="AU93" s="33">
        <f>Data!$AQ93^2/SQRT(Data!$AO93^2+Data!$AP93^2+Data!$AQ93^2)</f>
        <v>11.51079504</v>
      </c>
      <c r="AV93" s="34">
        <f>_xlfn.VAR.P(Data!$K93:$N93)</f>
        <v>49.546875</v>
      </c>
      <c r="AW93" s="35">
        <f>_xlfn.VAR.P(Data!$C93:$F93)</f>
        <v>59.25</v>
      </c>
      <c r="AX93" s="36">
        <f>_xlfn.VAR.P(Data!$G93:$J93)</f>
        <v>42.546875</v>
      </c>
      <c r="AY93" s="37"/>
      <c r="AZ93" s="38"/>
      <c r="BA93" s="39"/>
      <c r="BB93" s="30" t="str">
        <f>IF(AND(Data!$AE93&gt;Data!$AF93,Data!$AE93&gt;Data!$AG93),"1",IF(AND(Data!$AF93&gt;Data!$AE93,Data!$AF93&gt;Data!$AG93),IF(Data!$AF93&lt;2.5*Data!$AE93,"1.2",IF(OR(Data!$AE93&gt;2.5,Data!$AE93+Data!$AF93+Data!$AG93&lt;9),"2.2","2")),IF(AND(Data!$AG93&gt;3.5*Data!$AE93,Data!$AG93&gt;3.5*Data!$AF93,Data!$AE93+Data!$AF93+Data!$AG93&gt;11,Data!$AE93+Data!$AF93&lt;2,Data!$Q93&gt;=18),"3",IF((Data!$AE93&gt;3*Data!$AF93),"1.3",IF(AND(Data!$AF93&gt;3*Data!$AE93,Data!$AF93&gt;2),"2.3","3.3")))))</f>
        <v>3.3</v>
      </c>
      <c r="BC93" s="30" t="str">
        <f>IF(AND(Data!$AL93&gt;Data!$AM93,Data!$AL93&gt;Data!$AN93),"1",IF(AND(Data!$AM93&gt;Data!$AL93,Data!$AM93&gt;Data!$AN93),IF(Data!$AM93&lt;2.5*Data!$AL93,"1.2",IF(OR(Data!$AL93&gt;2.5,Data!$AL93+Data!$AM93+Data!$AN93&lt;9),"2.2","2")),IF(AND(Data!$AN93&gt;3.5*Data!$AL93,Data!$AN93&gt;3.5*Data!$AM93,Data!$AL93+Data!$AM93+Data!$AN93&gt;11,Data!$AL93+Data!$AM93&lt;2,Data!$U93&gt;=18),"3",IF((Data!$AL93&gt;3*Data!$AM93),"1.3",IF(AND(Data!$AM93&gt;3*Data!$AL93,Data!$AM93&gt;2),"2.3","3.3")))))</f>
        <v>2.3</v>
      </c>
      <c r="BD93" s="30" t="str">
        <f>IF(AND(Data!$AS93&gt;Data!$AT93,Data!$AS93&gt;Data!$AU93),"1",IF(AND(Data!$AT93&gt;Data!$AS93,Data!$AT93&gt;Data!$AU93),IF(Data!$AT93&lt;2.5*Data!$AS93,"1.2",IF(OR(Data!$AS93&gt;2.5,Data!$AS93+Data!$AT93+Data!$AU93&lt;9),"2.2","2")),IF(AND(Data!$AU93&gt;3.5*Data!$AS93,Data!$AU93&gt;3.5*Data!$AT93,Data!$AS93+Data!$AT93+Data!$AU93&gt;11,Data!$AS93+Data!$AT93&lt;2,Data!$Y93&gt;=18),"3",IF((Data!$AS93&gt;3*Data!$AT93),"1.3",IF(AND(Data!$AT93&gt;3*Data!$AS93,Data!$AT93&gt;2),"2.3","3.3")))))</f>
        <v>3.3</v>
      </c>
      <c r="BE93" s="30" t="str">
        <f t="array" ref="BE93">XLOOKUP(Data!$O93,Data!$K93:$N93,$K$1:$N$1,"?",0,1)&amp;XLOOKUP(Data!$P93,Data!$K93:$N93,$K$1:$N$1,"?",0,1)&amp;XLOOKUP(Data!$Q93,Data!$K93:$N93,$K$1:$N$1,"?",0,1)</f>
        <v>DIC</v>
      </c>
      <c r="BF93" s="30" t="str">
        <f t="array" ref="BF93">XLOOKUP(Data!$S93,Data!$C93:$F93,$C$1:$F$1,"?",0,1)&amp;XLOOKUP(Data!$T93,Data!$C93:$F93,$C$1:$F$1,"?",0,1)&amp;XLOOKUP(Data!$U93,Data!$C93:$F93,$C$1:$F$1,"?",0,1)</f>
        <v>DIC</v>
      </c>
      <c r="BG93" s="30" t="str">
        <f t="array" ref="BG93">XLOOKUP(Data!$W93,Data!$G93:$J93,$G$1:$J$1,"?",0,1)&amp;XLOOKUP(Data!$X93,Data!$G93:$J93,$G$1:$J$1,"?",0,1)&amp;XLOOKUP(Data!$Y93,Data!$G93:$J93,$G$1:$J$1,"?",0,1)</f>
        <v>DCI</v>
      </c>
      <c r="BH93" s="30" t="str">
        <f>VLOOKUP(LEFT(Data!$BE93,Data!$BB93),'Key 2'!$A$1:$C$40,2,FALSE)</f>
        <v>DIC</v>
      </c>
      <c r="BI93" s="30" t="str">
        <f>VLOOKUP(LEFT(Data!$BF93,Data!$BC93),'Key 2'!$A$1:$C$40,2,FALSE)</f>
        <v>DI</v>
      </c>
      <c r="BJ93" s="30" t="str">
        <f>VLOOKUP(LEFT(Data!$BG93,Data!$BD93),'Key 2'!$A$1:$C$40,2,FALSE)</f>
        <v>DIC</v>
      </c>
      <c r="BK93" s="30" t="str">
        <f>IF(AND(Data!$AV93&gt;=15,Data!$O93&gt;=20),"DG",IF(AND(Data!$AW93&gt;=15,Data!$S93&gt;=20),"MG",IF(AND(Data!$AV93&gt;=15,Data!$W93&gt;=20),"LG","0")))</f>
        <v>DG</v>
      </c>
      <c r="BL93" s="30" t="str">
        <f>IF(AND(Data!$BK93="DG",Data!$AW93&gt;=15,Data!$S93&gt;=20,Data!$BH93&lt;&gt;Data!$BI93),"MG","LG")</f>
        <v>MG</v>
      </c>
      <c r="BM93" s="30" t="str">
        <f>IF(Data!$BK93="DG",Data!$BH93,IF(Data!$BK93="MG",Data!$BI93,Data!$BJ93))</f>
        <v>DIC</v>
      </c>
      <c r="BN93" s="30" t="str">
        <f>IF(Data!$BL93="DG",Data!$BH93,IF(Data!$BL93="MG",Data!$BI93,Data!$BJ93))</f>
        <v>DI</v>
      </c>
      <c r="BO93" s="40"/>
      <c r="BP93" s="40"/>
      <c r="BQ93" s="40"/>
      <c r="BR93" s="41"/>
      <c r="BS93" s="41"/>
      <c r="BT93" s="41" t="str">
        <f>VLOOKUP(Data!$BR93,'Key 1'!$B$1:$D$15,2,FALSE)</f>
        <v>TI</v>
      </c>
      <c r="BU93" s="41" t="str">
        <f>VLOOKUP(Data!$BS93,'Key 1'!$B$1:$D$15,2,FALSE)</f>
        <v>TI</v>
      </c>
      <c r="BV93" s="41">
        <f>VLOOKUP(Data!$BR93,'Key 1'!$B$1:$D$15,3,FALSE)</f>
        <v>0</v>
      </c>
      <c r="BW93" s="41">
        <f>VLOOKUP(Data!$BS93,'Key 1'!$B$1:$D$15,3,FALSE)</f>
        <v>0</v>
      </c>
      <c r="BX93" s="41" t="str">
        <f>IF(Data!$BK93="DG",IF(INT(Data!$BB93)-Data!$BB93&lt;0,"Low","High"),IF(Data!$BK93="MG",IF(INT(Data!$BC93)-Data!$BC93&lt;0,"Low","High"),IF(Data!$BK93="LG",IF(INT(Data!$BD93)-Data!$BD93&lt;0,"Low","High"),"High")))</f>
        <v>Low</v>
      </c>
      <c r="BY93" s="41" t="str">
        <f>IF(Data!$BL93="DG",IF(INT(Data!$BB93)-Data!$BB93&lt;0,"Low","High"),IF(Data!$BL93="MG",IF(INT(Data!$BC93)-Data!$BC93&lt;0,"Low","High"),IF(Data!$BL93="LG",IF(INT(Data!$BD93)-Data!$BD93&lt;0,"Low","High"),"High")))</f>
        <v>Low</v>
      </c>
      <c r="BZ93" s="41" t="str">
        <f>IF(AND(Data!$BX93="High",Data!$BY93="High"),"High","Low")</f>
        <v>Low</v>
      </c>
      <c r="CA93" s="41" t="str">
        <f>IF(AND(Data!$BM93=Data!$BT93,Data!$BN93=Data!$BU93),"Matched",IF(Data!$BM93=Data!$BT93,"Sec Missed", IF(Data!$BN93=Data!$BU93," Pri Missed", "Both Missed")))</f>
        <v>Both Missed</v>
      </c>
      <c r="CB93" s="42">
        <v>100.0</v>
      </c>
      <c r="CC93" s="42">
        <v>100.0</v>
      </c>
      <c r="CD93" s="42">
        <v>100.0</v>
      </c>
      <c r="CE93" s="43" t="s">
        <v>101</v>
      </c>
      <c r="CF93" s="43" t="s">
        <v>15</v>
      </c>
      <c r="CG93" s="43" t="s">
        <v>101</v>
      </c>
      <c r="CH93" s="45" t="s">
        <v>101</v>
      </c>
      <c r="CI93" s="43" t="s">
        <v>97</v>
      </c>
      <c r="CJ93" s="42">
        <v>100.0</v>
      </c>
      <c r="CK93" s="43" t="s">
        <v>15</v>
      </c>
      <c r="CL93" s="43" t="s">
        <v>102</v>
      </c>
      <c r="CM93" s="42">
        <v>100.0</v>
      </c>
      <c r="CN93" s="43" t="s">
        <v>103</v>
      </c>
      <c r="CO93" s="1"/>
      <c r="CP93" s="1"/>
      <c r="CQ93" s="1"/>
      <c r="CR93" s="1"/>
      <c r="CS93" s="1"/>
      <c r="CT93" s="1"/>
      <c r="CU93" s="1"/>
    </row>
    <row r="94" ht="48.0" customHeight="1">
      <c r="A94" s="28">
        <v>2248.0</v>
      </c>
      <c r="B94" s="29">
        <v>28.0</v>
      </c>
      <c r="C94" s="30">
        <v>20.0</v>
      </c>
      <c r="D94" s="30">
        <v>14.0</v>
      </c>
      <c r="E94" s="30">
        <v>4.0</v>
      </c>
      <c r="F94" s="30">
        <v>26.0</v>
      </c>
      <c r="G94" s="30">
        <v>22.0</v>
      </c>
      <c r="H94" s="30">
        <v>16.0</v>
      </c>
      <c r="I94" s="30">
        <v>5.0</v>
      </c>
      <c r="J94" s="30">
        <v>14.0</v>
      </c>
      <c r="K94" s="30">
        <v>21.0</v>
      </c>
      <c r="L94" s="30">
        <v>14.0</v>
      </c>
      <c r="M94" s="30">
        <v>4.0</v>
      </c>
      <c r="N94" s="30">
        <v>21.0</v>
      </c>
      <c r="O94" s="31">
        <f>LARGE(Data!$K94:$N94,1)</f>
        <v>21</v>
      </c>
      <c r="P94" s="31">
        <f>LARGE(Data!$K94:$N94,2)</f>
        <v>21</v>
      </c>
      <c r="Q94" s="31">
        <f>LARGE(Data!$K94:$N94,3)</f>
        <v>14</v>
      </c>
      <c r="R94" s="31">
        <f>LARGE(Data!$K94:$N94,4)</f>
        <v>4</v>
      </c>
      <c r="S94" s="32">
        <f>LARGE(Data!$C94:$F94,1)</f>
        <v>26</v>
      </c>
      <c r="T94" s="32">
        <f>LARGE(Data!$C94:$F94,2)</f>
        <v>20</v>
      </c>
      <c r="U94" s="32">
        <f>LARGE(Data!$C94:$F94,3)</f>
        <v>14</v>
      </c>
      <c r="V94" s="32">
        <f>LARGE(Data!$C94:$F94,4)</f>
        <v>4</v>
      </c>
      <c r="W94" s="33">
        <f>LARGE(Data!$G94:$J94,1)</f>
        <v>22</v>
      </c>
      <c r="X94" s="33">
        <f>LARGE(Data!$G94:$J94,2)</f>
        <v>16</v>
      </c>
      <c r="Y94" s="33">
        <f>LARGE(Data!$G94:$J94,3)</f>
        <v>14</v>
      </c>
      <c r="Z94" s="33">
        <f>LARGE(Data!$G94:$J94,4)</f>
        <v>5</v>
      </c>
      <c r="AA94" s="30">
        <f>Data!$O94-Data!$P94</f>
        <v>0</v>
      </c>
      <c r="AB94" s="30">
        <f>Data!$P94-Data!$Q94</f>
        <v>7</v>
      </c>
      <c r="AC94" s="30">
        <f>Data!$Q94-Data!$R94</f>
        <v>10</v>
      </c>
      <c r="AD94" s="30">
        <f>(Data!$AA94+Data!$AB94)/SUM(Data!$AA94:$AC94)</f>
        <v>0.4117647059</v>
      </c>
      <c r="AE94" s="31">
        <f>Data!$AA94^2/SQRT(Data!$AA94^2+Data!$AB94^2+Data!$AC94^2)</f>
        <v>0</v>
      </c>
      <c r="AF94" s="31">
        <f>Data!$AB94^2/SQRT(Data!$AA94^2+Data!$AB94^2+Data!$AC94^2)</f>
        <v>4.014236411</v>
      </c>
      <c r="AG94" s="31">
        <f>Data!$AC94^2/SQRT(Data!$AA94^2+Data!$AB94^2+Data!$AC94^2)</f>
        <v>8.192319205</v>
      </c>
      <c r="AH94" s="30">
        <f>Data!$S94-Data!$T94</f>
        <v>6</v>
      </c>
      <c r="AI94" s="30">
        <f>Data!$T94-Data!$U94</f>
        <v>6</v>
      </c>
      <c r="AJ94" s="30">
        <f>Data!$U94-Data!$V94</f>
        <v>10</v>
      </c>
      <c r="AK94" s="30">
        <f>(Data!$AH94+Data!$AI94)/(Data!$AH94+Data!$AI94+Data!$AJ94)</f>
        <v>0.5454545455</v>
      </c>
      <c r="AL94" s="32">
        <f>Data!$AH94^2/SQRT(Data!$AH94^2+Data!$AI94^2+Data!$AJ94^2)</f>
        <v>2.744974266</v>
      </c>
      <c r="AM94" s="32">
        <f>Data!$AI94^2/SQRT(Data!$AH94^2+Data!$AI94^2+Data!$AJ94^2)</f>
        <v>2.744974266</v>
      </c>
      <c r="AN94" s="32">
        <f>Data!$AJ94^2/SQRT(Data!$AH94^2+Data!$AI94^2+Data!$AJ94^2)</f>
        <v>7.624928517</v>
      </c>
      <c r="AO94" s="30">
        <f>Data!$W94-Data!$X94</f>
        <v>6</v>
      </c>
      <c r="AP94" s="30">
        <f>Data!$X94-Data!$Y94</f>
        <v>2</v>
      </c>
      <c r="AQ94" s="30">
        <f>Data!$Y94-Data!$Z94</f>
        <v>9</v>
      </c>
      <c r="AR94" s="30">
        <f>(Data!$AO94+Data!$AP94)/(Data!$AO94+Data!$AP94+Data!$AQ94)</f>
        <v>0.4705882353</v>
      </c>
      <c r="AS94" s="33">
        <f>Data!$AO94^2/SQRT(Data!$AO94^2+Data!$AP94^2+Data!$AQ94^2)</f>
        <v>3.272727273</v>
      </c>
      <c r="AT94" s="33">
        <f>Data!$AP94^2/SQRT(Data!$AO94^2+Data!$AP94^2+Data!$AQ94^2)</f>
        <v>0.3636363636</v>
      </c>
      <c r="AU94" s="33">
        <f>Data!$AQ94^2/SQRT(Data!$AO94^2+Data!$AP94^2+Data!$AQ94^2)</f>
        <v>7.363636364</v>
      </c>
      <c r="AV94" s="34">
        <f>_xlfn.VAR.P(Data!$K94:$N94)</f>
        <v>48.5</v>
      </c>
      <c r="AW94" s="35">
        <f>_xlfn.VAR.P(Data!$C94:$F94)</f>
        <v>66</v>
      </c>
      <c r="AX94" s="36">
        <f>_xlfn.VAR.P(Data!$G94:$J94)</f>
        <v>37.1875</v>
      </c>
      <c r="AY94" s="37"/>
      <c r="AZ94" s="38"/>
      <c r="BA94" s="39"/>
      <c r="BB94" s="30" t="str">
        <f>IF(AND(Data!$AE94&gt;Data!$AF94,Data!$AE94&gt;Data!$AG94),"1",IF(AND(Data!$AF94&gt;Data!$AE94,Data!$AF94&gt;Data!$AG94),IF(Data!$AF94&lt;2.5*Data!$AE94,"1.2",IF(OR(Data!$AE94&gt;2.5,Data!$AE94+Data!$AF94+Data!$AG94&lt;9),"2.2","2")),IF(AND(Data!$AG94&gt;3.5*Data!$AE94,Data!$AG94&gt;3.5*Data!$AF94,Data!$AE94+Data!$AF94+Data!$AG94&gt;11,Data!$AE94+Data!$AF94&lt;2,Data!$Q94&gt;=18),"3",IF((Data!$AE94&gt;3*Data!$AF94),"1.3",IF(AND(Data!$AF94&gt;3*Data!$AE94,Data!$AF94&gt;2),"2.3","3.3")))))</f>
        <v>2.3</v>
      </c>
      <c r="BC94" s="30" t="str">
        <f>IF(AND(Data!$AL94&gt;Data!$AM94,Data!$AL94&gt;Data!$AN94),"1",IF(AND(Data!$AM94&gt;Data!$AL94,Data!$AM94&gt;Data!$AN94),IF(Data!$AM94&lt;2.5*Data!$AL94,"1.2",IF(OR(Data!$AL94&gt;2.5,Data!$AL94+Data!$AM94+Data!$AN94&lt;9),"2.2","2")),IF(AND(Data!$AN94&gt;3.5*Data!$AL94,Data!$AN94&gt;3.5*Data!$AM94,Data!$AL94+Data!$AM94+Data!$AN94&gt;11,Data!$AL94+Data!$AM94&lt;2,Data!$U94&gt;=18),"3",IF((Data!$AL94&gt;3*Data!$AM94),"1.3",IF(AND(Data!$AM94&gt;3*Data!$AL94,Data!$AM94&gt;2),"2.3","3.3")))))</f>
        <v>3.3</v>
      </c>
      <c r="BD94" s="30" t="str">
        <f>IF(AND(Data!$AS94&gt;Data!$AT94,Data!$AS94&gt;Data!$AU94),"1",IF(AND(Data!$AT94&gt;Data!$AS94,Data!$AT94&gt;Data!$AU94),IF(Data!$AT94&lt;2.5*Data!$AS94,"1.2",IF(OR(Data!$AS94&gt;2.5,Data!$AS94+Data!$AT94+Data!$AU94&lt;9),"2.2","2")),IF(AND(Data!$AU94&gt;3.5*Data!$AS94,Data!$AU94&gt;3.5*Data!$AT94,Data!$AS94+Data!$AT94+Data!$AU94&gt;11,Data!$AS94+Data!$AT94&lt;2,Data!$Y94&gt;=18),"3",IF((Data!$AS94&gt;3*Data!$AT94),"1.3",IF(AND(Data!$AT94&gt;3*Data!$AS94,Data!$AT94&gt;2),"2.3","3.3")))))</f>
        <v>1.3</v>
      </c>
      <c r="BE94" s="30" t="str">
        <f t="array" ref="BE94">XLOOKUP(Data!$O94,Data!$K94:$N94,$K$1:$N$1,"?",0,1)&amp;XLOOKUP(Data!$P94,Data!$K94:$N94,$K$1:$N$1,"?",0,1)&amp;XLOOKUP(Data!$Q94,Data!$K94:$N94,$K$1:$N$1,"?",0,1)</f>
        <v>DDI</v>
      </c>
      <c r="BF94" s="30" t="str">
        <f t="array" ref="BF94">XLOOKUP(Data!$S94,Data!$C94:$F94,$C$1:$F$1,"?",0,1)&amp;XLOOKUP(Data!$T94,Data!$C94:$F94,$C$1:$F$1,"?",0,1)&amp;XLOOKUP(Data!$U94,Data!$C94:$F94,$C$1:$F$1,"?",0,1)</f>
        <v>CDI</v>
      </c>
      <c r="BG94" s="30" t="str">
        <f t="array" ref="BG94">XLOOKUP(Data!$W94,Data!$G94:$J94,$G$1:$J$1,"?",0,1)&amp;XLOOKUP(Data!$X94,Data!$G94:$J94,$G$1:$J$1,"?",0,1)&amp;XLOOKUP(Data!$Y94,Data!$G94:$J94,$G$1:$J$1,"?",0,1)</f>
        <v>DIC</v>
      </c>
      <c r="BH94" s="30" t="str">
        <f>VLOOKUP(LEFT(Data!$BE94,Data!$BB94),'Key 2'!$A$1:$C$40,2,FALSE)</f>
        <v>#N/A</v>
      </c>
      <c r="BI94" s="30" t="str">
        <f>VLOOKUP(LEFT(Data!$BF94,Data!$BC94),'Key 2'!$A$1:$C$40,2,FALSE)</f>
        <v>DIC</v>
      </c>
      <c r="BJ94" s="30" t="str">
        <f>VLOOKUP(LEFT(Data!$BG94,Data!$BD94),'Key 2'!$A$1:$C$40,2,FALSE)</f>
        <v>D</v>
      </c>
      <c r="BK94" s="30" t="str">
        <f>IF(AND(Data!$AV94&gt;=15,Data!$O94&gt;=20),"DG",IF(AND(Data!$AW94&gt;=15,Data!$S94&gt;=20),"MG",IF(AND(Data!$AV94&gt;=15,Data!$W94&gt;=20),"LG","0")))</f>
        <v>DG</v>
      </c>
      <c r="BL94" s="30" t="str">
        <f>IF(AND(Data!$BK94="DG",Data!$AW94&gt;=15,Data!$S94&gt;=20,Data!$BH94&lt;&gt;Data!$BI94),"MG","LG")</f>
        <v>#N/A</v>
      </c>
      <c r="BM94" s="30" t="str">
        <f>IF(Data!$BK94="DG",Data!$BH94,IF(Data!$BK94="MG",Data!$BI94,Data!$BJ94))</f>
        <v>#N/A</v>
      </c>
      <c r="BN94" s="30" t="str">
        <f>IF(Data!$BL94="DG",Data!$BH94,IF(Data!$BL94="MG",Data!$BI94,Data!$BJ94))</f>
        <v>#N/A</v>
      </c>
      <c r="BO94" s="40"/>
      <c r="BP94" s="40"/>
      <c r="BQ94" s="40"/>
      <c r="BR94" s="41"/>
      <c r="BS94" s="41"/>
      <c r="BT94" s="41" t="str">
        <f>VLOOKUP(Data!$BR94,'Key 1'!$B$1:$D$15,2,FALSE)</f>
        <v>TI</v>
      </c>
      <c r="BU94" s="41" t="str">
        <f>VLOOKUP(Data!$BS94,'Key 1'!$B$1:$D$15,2,FALSE)</f>
        <v>TI</v>
      </c>
      <c r="BV94" s="41">
        <f>VLOOKUP(Data!$BR94,'Key 1'!$B$1:$D$15,3,FALSE)</f>
        <v>0</v>
      </c>
      <c r="BW94" s="41">
        <f>VLOOKUP(Data!$BS94,'Key 1'!$B$1:$D$15,3,FALSE)</f>
        <v>0</v>
      </c>
      <c r="BX94" s="41" t="str">
        <f>IF(Data!$BK94="DG",IF(INT(Data!$BB94)-Data!$BB94&lt;0,"Low","High"),IF(Data!$BK94="MG",IF(INT(Data!$BC94)-Data!$BC94&lt;0,"Low","High"),IF(Data!$BK94="LG",IF(INT(Data!$BD94)-Data!$BD94&lt;0,"Low","High"),"High")))</f>
        <v>Low</v>
      </c>
      <c r="BY94" s="41" t="str">
        <f>IF(Data!$BL94="DG",IF(INT(Data!$BB94)-Data!$BB94&lt;0,"Low","High"),IF(Data!$BL94="MG",IF(INT(Data!$BC94)-Data!$BC94&lt;0,"Low","High"),IF(Data!$BL94="LG",IF(INT(Data!$BD94)-Data!$BD94&lt;0,"Low","High"),"High")))</f>
        <v>#N/A</v>
      </c>
      <c r="BZ94" s="41" t="str">
        <f>IF(AND(Data!$BX94="High",Data!$BY94="High"),"High","Low")</f>
        <v>#N/A</v>
      </c>
      <c r="CA94" s="41" t="str">
        <f>IF(AND(Data!$BM94=Data!$BT94,Data!$BN94=Data!$BU94),"Matched",IF(Data!$BM94=Data!$BT94,"Sec Missed", IF(Data!$BN94=Data!$BU94," Pri Missed", "Both Missed")))</f>
        <v>#N/A</v>
      </c>
      <c r="CB94" s="42">
        <v>100.0</v>
      </c>
      <c r="CC94" s="42">
        <v>100.0</v>
      </c>
      <c r="CD94" s="42">
        <v>100.0</v>
      </c>
      <c r="CE94" s="43" t="s">
        <v>17</v>
      </c>
      <c r="CF94" s="43" t="s">
        <v>17</v>
      </c>
      <c r="CG94" s="43" t="s">
        <v>0</v>
      </c>
      <c r="CH94" s="45" t="s">
        <v>17</v>
      </c>
      <c r="CI94" s="43" t="s">
        <v>97</v>
      </c>
      <c r="CJ94" s="42">
        <v>100.0</v>
      </c>
      <c r="CK94" s="43" t="s">
        <v>0</v>
      </c>
      <c r="CL94" s="43" t="s">
        <v>98</v>
      </c>
      <c r="CM94" s="42">
        <v>100.0</v>
      </c>
      <c r="CN94" s="43" t="s">
        <v>99</v>
      </c>
      <c r="CO94" s="1"/>
      <c r="CP94" s="1"/>
      <c r="CQ94" s="1"/>
      <c r="CR94" s="1"/>
      <c r="CS94" s="1"/>
      <c r="CT94" s="1"/>
      <c r="CU94" s="1"/>
    </row>
    <row r="95" ht="48.0" customHeight="1">
      <c r="A95" s="28">
        <v>2249.0</v>
      </c>
      <c r="B95" s="29">
        <v>26.0</v>
      </c>
      <c r="C95" s="30">
        <v>23.0</v>
      </c>
      <c r="D95" s="30">
        <v>12.0</v>
      </c>
      <c r="E95" s="30">
        <v>4.0</v>
      </c>
      <c r="F95" s="30">
        <v>19.0</v>
      </c>
      <c r="G95" s="30">
        <v>25.0</v>
      </c>
      <c r="H95" s="30">
        <v>7.0</v>
      </c>
      <c r="I95" s="30">
        <v>5.0</v>
      </c>
      <c r="J95" s="30">
        <v>18.5</v>
      </c>
      <c r="K95" s="30">
        <v>24.0</v>
      </c>
      <c r="L95" s="30">
        <v>8.0</v>
      </c>
      <c r="M95" s="30">
        <v>4.0</v>
      </c>
      <c r="N95" s="30">
        <v>19.0</v>
      </c>
      <c r="O95" s="31">
        <f>LARGE(Data!$K95:$N95,1)</f>
        <v>24</v>
      </c>
      <c r="P95" s="31">
        <f>LARGE(Data!$K95:$N95,2)</f>
        <v>19</v>
      </c>
      <c r="Q95" s="31">
        <f>LARGE(Data!$K95:$N95,3)</f>
        <v>8</v>
      </c>
      <c r="R95" s="31">
        <f>LARGE(Data!$K95:$N95,4)</f>
        <v>4</v>
      </c>
      <c r="S95" s="32">
        <f>LARGE(Data!$C95:$F95,1)</f>
        <v>23</v>
      </c>
      <c r="T95" s="32">
        <f>LARGE(Data!$C95:$F95,2)</f>
        <v>19</v>
      </c>
      <c r="U95" s="32">
        <f>LARGE(Data!$C95:$F95,3)</f>
        <v>12</v>
      </c>
      <c r="V95" s="32">
        <f>LARGE(Data!$C95:$F95,4)</f>
        <v>4</v>
      </c>
      <c r="W95" s="33">
        <f>LARGE(Data!$G95:$J95,1)</f>
        <v>25</v>
      </c>
      <c r="X95" s="33">
        <f>LARGE(Data!$G95:$J95,2)</f>
        <v>18.5</v>
      </c>
      <c r="Y95" s="33">
        <f>LARGE(Data!$G95:$J95,3)</f>
        <v>7</v>
      </c>
      <c r="Z95" s="33">
        <f>LARGE(Data!$G95:$J95,4)</f>
        <v>5</v>
      </c>
      <c r="AA95" s="30">
        <f>Data!$O95-Data!$P95</f>
        <v>5</v>
      </c>
      <c r="AB95" s="30">
        <f>Data!$P95-Data!$Q95</f>
        <v>11</v>
      </c>
      <c r="AC95" s="30">
        <f>Data!$Q95-Data!$R95</f>
        <v>4</v>
      </c>
      <c r="AD95" s="30">
        <f>(Data!$AA95+Data!$AB95)/SUM(Data!$AA95:$AC95)</f>
        <v>0.8</v>
      </c>
      <c r="AE95" s="31">
        <f>Data!$AA95^2/SQRT(Data!$AA95^2+Data!$AB95^2+Data!$AC95^2)</f>
        <v>1.964185503</v>
      </c>
      <c r="AF95" s="31">
        <f>Data!$AB95^2/SQRT(Data!$AA95^2+Data!$AB95^2+Data!$AC95^2)</f>
        <v>9.506657836</v>
      </c>
      <c r="AG95" s="31">
        <f>Data!$AC95^2/SQRT(Data!$AA95^2+Data!$AB95^2+Data!$AC95^2)</f>
        <v>1.257078722</v>
      </c>
      <c r="AH95" s="30">
        <f>Data!$S95-Data!$T95</f>
        <v>4</v>
      </c>
      <c r="AI95" s="30">
        <f>Data!$T95-Data!$U95</f>
        <v>7</v>
      </c>
      <c r="AJ95" s="30">
        <f>Data!$U95-Data!$V95</f>
        <v>8</v>
      </c>
      <c r="AK95" s="30">
        <f>(Data!$AH95+Data!$AI95)/(Data!$AH95+Data!$AI95+Data!$AJ95)</f>
        <v>0.5789473684</v>
      </c>
      <c r="AL95" s="32">
        <f>Data!$AH95^2/SQRT(Data!$AH95^2+Data!$AI95^2+Data!$AJ95^2)</f>
        <v>1.40872145</v>
      </c>
      <c r="AM95" s="32">
        <f>Data!$AI95^2/SQRT(Data!$AH95^2+Data!$AI95^2+Data!$AJ95^2)</f>
        <v>4.314209441</v>
      </c>
      <c r="AN95" s="32">
        <f>Data!$AJ95^2/SQRT(Data!$AH95^2+Data!$AI95^2+Data!$AJ95^2)</f>
        <v>5.6348858</v>
      </c>
      <c r="AO95" s="30">
        <f>Data!$W95-Data!$X95</f>
        <v>6.5</v>
      </c>
      <c r="AP95" s="30">
        <f>Data!$X95-Data!$Y95</f>
        <v>11.5</v>
      </c>
      <c r="AQ95" s="30">
        <f>Data!$Y95-Data!$Z95</f>
        <v>2</v>
      </c>
      <c r="AR95" s="30">
        <f>(Data!$AO95+Data!$AP95)/(Data!$AO95+Data!$AP95+Data!$AQ95)</f>
        <v>0.9</v>
      </c>
      <c r="AS95" s="33">
        <f>Data!$AO95^2/SQRT(Data!$AO95^2+Data!$AP95^2+Data!$AQ95^2)</f>
        <v>3.162333022</v>
      </c>
      <c r="AT95" s="33">
        <f>Data!$AP95^2/SQRT(Data!$AO95^2+Data!$AP95^2+Data!$AQ95^2)</f>
        <v>9.898663719</v>
      </c>
      <c r="AU95" s="33">
        <f>Data!$AQ95^2/SQRT(Data!$AO95^2+Data!$AP95^2+Data!$AQ95^2)</f>
        <v>0.2993924754</v>
      </c>
      <c r="AV95" s="34">
        <f>_xlfn.VAR.P(Data!$K95:$N95)</f>
        <v>65.1875</v>
      </c>
      <c r="AW95" s="35">
        <f>_xlfn.VAR.P(Data!$C95:$F95)</f>
        <v>52.25</v>
      </c>
      <c r="AX95" s="36">
        <f>_xlfn.VAR.P(Data!$G95:$J95)</f>
        <v>67.796875</v>
      </c>
      <c r="AY95" s="37"/>
      <c r="AZ95" s="38"/>
      <c r="BA95" s="39"/>
      <c r="BB95" s="30" t="str">
        <f>IF(AND(Data!$AE95&gt;Data!$AF95,Data!$AE95&gt;Data!$AG95),"1",IF(AND(Data!$AF95&gt;Data!$AE95,Data!$AF95&gt;Data!$AG95),IF(Data!$AF95&lt;2.5*Data!$AE95,"1.2",IF(OR(Data!$AE95&gt;2.5,Data!$AE95+Data!$AF95+Data!$AG95&lt;9),"2.2","2")),IF(AND(Data!$AG95&gt;3.5*Data!$AE95,Data!$AG95&gt;3.5*Data!$AF95,Data!$AE95+Data!$AF95+Data!$AG95&gt;11,Data!$AE95+Data!$AF95&lt;2,Data!$Q95&gt;=18),"3",IF((Data!$AE95&gt;3*Data!$AF95),"1.3",IF(AND(Data!$AF95&gt;3*Data!$AE95,Data!$AF95&gt;2),"2.3","3.3")))))</f>
        <v>2</v>
      </c>
      <c r="BC95" s="30" t="str">
        <f>IF(AND(Data!$AL95&gt;Data!$AM95,Data!$AL95&gt;Data!$AN95),"1",IF(AND(Data!$AM95&gt;Data!$AL95,Data!$AM95&gt;Data!$AN95),IF(Data!$AM95&lt;2.5*Data!$AL95,"1.2",IF(OR(Data!$AL95&gt;2.5,Data!$AL95+Data!$AM95+Data!$AN95&lt;9),"2.2","2")),IF(AND(Data!$AN95&gt;3.5*Data!$AL95,Data!$AN95&gt;3.5*Data!$AM95,Data!$AL95+Data!$AM95+Data!$AN95&gt;11,Data!$AL95+Data!$AM95&lt;2,Data!$U95&gt;=18),"3",IF((Data!$AL95&gt;3*Data!$AM95),"1.3",IF(AND(Data!$AM95&gt;3*Data!$AL95,Data!$AM95&gt;2),"2.3","3.3")))))</f>
        <v>2.3</v>
      </c>
      <c r="BD95" s="30" t="str">
        <f>IF(AND(Data!$AS95&gt;Data!$AT95,Data!$AS95&gt;Data!$AU95),"1",IF(AND(Data!$AT95&gt;Data!$AS95,Data!$AT95&gt;Data!$AU95),IF(Data!$AT95&lt;2.5*Data!$AS95,"1.2",IF(OR(Data!$AS95&gt;2.5,Data!$AS95+Data!$AT95+Data!$AU95&lt;9),"2.2","2")),IF(AND(Data!$AU95&gt;3.5*Data!$AS95,Data!$AU95&gt;3.5*Data!$AT95,Data!$AS95+Data!$AT95+Data!$AU95&gt;11,Data!$AS95+Data!$AT95&lt;2,Data!$Y95&gt;=18),"3",IF((Data!$AS95&gt;3*Data!$AT95),"1.3",IF(AND(Data!$AT95&gt;3*Data!$AS95,Data!$AT95&gt;2),"2.3","3.3")))))</f>
        <v>2.2</v>
      </c>
      <c r="BE95" s="30" t="str">
        <f t="array" ref="BE95">XLOOKUP(Data!$O95,Data!$K95:$N95,$K$1:$N$1,"?",0,1)&amp;XLOOKUP(Data!$P95,Data!$K95:$N95,$K$1:$N$1,"?",0,1)&amp;XLOOKUP(Data!$Q95,Data!$K95:$N95,$K$1:$N$1,"?",0,1)</f>
        <v>DCI</v>
      </c>
      <c r="BF95" s="30" t="str">
        <f t="array" ref="BF95">XLOOKUP(Data!$S95,Data!$C95:$F95,$C$1:$F$1,"?",0,1)&amp;XLOOKUP(Data!$T95,Data!$C95:$F95,$C$1:$F$1,"?",0,1)&amp;XLOOKUP(Data!$U95,Data!$C95:$F95,$C$1:$F$1,"?",0,1)</f>
        <v>DCI</v>
      </c>
      <c r="BG95" s="30" t="str">
        <f t="array" ref="BG95">XLOOKUP(Data!$W95,Data!$G95:$J95,$G$1:$J$1,"?",0,1)&amp;XLOOKUP(Data!$X95,Data!$G95:$J95,$G$1:$J$1,"?",0,1)&amp;XLOOKUP(Data!$Y95,Data!$G95:$J95,$G$1:$J$1,"?",0,1)</f>
        <v>DCI</v>
      </c>
      <c r="BH95" s="30" t="str">
        <f>VLOOKUP(LEFT(Data!$BE95,Data!$BB95),'Key 2'!$A$1:$C$40,2,FALSE)</f>
        <v>DC</v>
      </c>
      <c r="BI95" s="30" t="str">
        <f>VLOOKUP(LEFT(Data!$BF95,Data!$BC95),'Key 2'!$A$1:$C$40,2,FALSE)</f>
        <v>DC</v>
      </c>
      <c r="BJ95" s="30" t="str">
        <f>VLOOKUP(LEFT(Data!$BG95,Data!$BD95),'Key 2'!$A$1:$C$40,2,FALSE)</f>
        <v>DC</v>
      </c>
      <c r="BK95" s="30" t="str">
        <f>IF(AND(Data!$AV95&gt;=15,Data!$O95&gt;=20),"DG",IF(AND(Data!$AW95&gt;=15,Data!$S95&gt;=20),"MG",IF(AND(Data!$AV95&gt;=15,Data!$W95&gt;=20),"LG","0")))</f>
        <v>DG</v>
      </c>
      <c r="BL95" s="30" t="str">
        <f>IF(AND(Data!$BK95="DG",Data!$AW95&gt;=15,Data!$S95&gt;=20,Data!$BH95&lt;&gt;Data!$BI95),"MG","LG")</f>
        <v>LG</v>
      </c>
      <c r="BM95" s="30" t="str">
        <f>IF(Data!$BK95="DG",Data!$BH95,IF(Data!$BK95="MG",Data!$BI95,Data!$BJ95))</f>
        <v>DC</v>
      </c>
      <c r="BN95" s="30" t="str">
        <f>IF(Data!$BL95="DG",Data!$BH95,IF(Data!$BL95="MG",Data!$BI95,Data!$BJ95))</f>
        <v>DC</v>
      </c>
      <c r="BO95" s="40"/>
      <c r="BP95" s="40"/>
      <c r="BQ95" s="40"/>
      <c r="BR95" s="41"/>
      <c r="BS95" s="41"/>
      <c r="BT95" s="41" t="str">
        <f>VLOOKUP(Data!$BR95,'Key 1'!$B$1:$D$15,2,FALSE)</f>
        <v>TI</v>
      </c>
      <c r="BU95" s="41" t="str">
        <f>VLOOKUP(Data!$BS95,'Key 1'!$B$1:$D$15,2,FALSE)</f>
        <v>TI</v>
      </c>
      <c r="BV95" s="41">
        <f>VLOOKUP(Data!$BR95,'Key 1'!$B$1:$D$15,3,FALSE)</f>
        <v>0</v>
      </c>
      <c r="BW95" s="41">
        <f>VLOOKUP(Data!$BS95,'Key 1'!$B$1:$D$15,3,FALSE)</f>
        <v>0</v>
      </c>
      <c r="BX95" s="41" t="str">
        <f>IF(Data!$BK95="DG",IF(INT(Data!$BB95)-Data!$BB95&lt;0,"Low","High"),IF(Data!$BK95="MG",IF(INT(Data!$BC95)-Data!$BC95&lt;0,"Low","High"),IF(Data!$BK95="LG",IF(INT(Data!$BD95)-Data!$BD95&lt;0,"Low","High"),"High")))</f>
        <v>High</v>
      </c>
      <c r="BY95" s="41" t="str">
        <f>IF(Data!$BL95="DG",IF(INT(Data!$BB95)-Data!$BB95&lt;0,"Low","High"),IF(Data!$BL95="MG",IF(INT(Data!$BC95)-Data!$BC95&lt;0,"Low","High"),IF(Data!$BL95="LG",IF(INT(Data!$BD95)-Data!$BD95&lt;0,"Low","High"),"High")))</f>
        <v>Low</v>
      </c>
      <c r="BZ95" s="41" t="str">
        <f>IF(AND(Data!$BX95="High",Data!$BY95="High"),"High","Low")</f>
        <v>Low</v>
      </c>
      <c r="CA95" s="41" t="str">
        <f>IF(AND(Data!$BM95=Data!$BT95,Data!$BN95=Data!$BU95),"Matched",IF(Data!$BM95=Data!$BT95,"Sec Missed", IF(Data!$BN95=Data!$BU95," Pri Missed", "Both Missed")))</f>
        <v>Both Missed</v>
      </c>
      <c r="CB95" s="42">
        <v>100.0</v>
      </c>
      <c r="CC95" s="42">
        <v>100.0</v>
      </c>
      <c r="CD95" s="42">
        <v>100.0</v>
      </c>
      <c r="CE95" s="43" t="s">
        <v>17</v>
      </c>
      <c r="CF95" s="43" t="s">
        <v>17</v>
      </c>
      <c r="CG95" s="43" t="s">
        <v>17</v>
      </c>
      <c r="CH95" s="45" t="s">
        <v>17</v>
      </c>
      <c r="CI95" s="43" t="s">
        <v>97</v>
      </c>
      <c r="CJ95" s="42">
        <v>100.0</v>
      </c>
      <c r="CK95" s="43" t="s">
        <v>17</v>
      </c>
      <c r="CL95" s="43" t="s">
        <v>98</v>
      </c>
      <c r="CM95" s="42">
        <v>100.0</v>
      </c>
      <c r="CN95" s="43" t="s">
        <v>99</v>
      </c>
      <c r="CO95" s="1"/>
      <c r="CP95" s="1"/>
      <c r="CQ95" s="1"/>
      <c r="CR95" s="1"/>
      <c r="CS95" s="1"/>
      <c r="CT95" s="1"/>
      <c r="CU95" s="1"/>
    </row>
    <row r="96" ht="48.0" customHeight="1">
      <c r="A96" s="28">
        <v>2250.0</v>
      </c>
      <c r="B96" s="29">
        <v>28.0</v>
      </c>
      <c r="C96" s="30">
        <v>16.0</v>
      </c>
      <c r="D96" s="30">
        <v>25.0</v>
      </c>
      <c r="E96" s="30">
        <v>18.0</v>
      </c>
      <c r="F96" s="30">
        <v>7.0</v>
      </c>
      <c r="G96" s="30">
        <v>24.0</v>
      </c>
      <c r="H96" s="30">
        <v>10.0</v>
      </c>
      <c r="I96" s="30">
        <v>4.0</v>
      </c>
      <c r="J96" s="30">
        <v>18.5</v>
      </c>
      <c r="K96" s="30">
        <v>20.0</v>
      </c>
      <c r="L96" s="30">
        <v>19.0</v>
      </c>
      <c r="M96" s="30">
        <v>9.5</v>
      </c>
      <c r="N96" s="30">
        <v>12.0</v>
      </c>
      <c r="O96" s="31">
        <f>LARGE(Data!$K96:$N96,1)</f>
        <v>20</v>
      </c>
      <c r="P96" s="31">
        <f>LARGE(Data!$K96:$N96,2)</f>
        <v>19</v>
      </c>
      <c r="Q96" s="31">
        <f>LARGE(Data!$K96:$N96,3)</f>
        <v>12</v>
      </c>
      <c r="R96" s="31">
        <f>LARGE(Data!$K96:$N96,4)</f>
        <v>9.5</v>
      </c>
      <c r="S96" s="32">
        <f>LARGE(Data!$C96:$F96,1)</f>
        <v>25</v>
      </c>
      <c r="T96" s="32">
        <f>LARGE(Data!$C96:$F96,2)</f>
        <v>18</v>
      </c>
      <c r="U96" s="32">
        <f>LARGE(Data!$C96:$F96,3)</f>
        <v>16</v>
      </c>
      <c r="V96" s="32">
        <f>LARGE(Data!$C96:$F96,4)</f>
        <v>7</v>
      </c>
      <c r="W96" s="33">
        <f>LARGE(Data!$G96:$J96,1)</f>
        <v>24</v>
      </c>
      <c r="X96" s="33">
        <f>LARGE(Data!$G96:$J96,2)</f>
        <v>18.5</v>
      </c>
      <c r="Y96" s="33">
        <f>LARGE(Data!$G96:$J96,3)</f>
        <v>10</v>
      </c>
      <c r="Z96" s="33">
        <f>LARGE(Data!$G96:$J96,4)</f>
        <v>4</v>
      </c>
      <c r="AA96" s="30">
        <f>Data!$O96-Data!$P96</f>
        <v>1</v>
      </c>
      <c r="AB96" s="30">
        <f>Data!$P96-Data!$Q96</f>
        <v>7</v>
      </c>
      <c r="AC96" s="30">
        <f>Data!$Q96-Data!$R96</f>
        <v>2.5</v>
      </c>
      <c r="AD96" s="30">
        <f>(Data!$AA96+Data!$AB96)/SUM(Data!$AA96:$AC96)</f>
        <v>0.7619047619</v>
      </c>
      <c r="AE96" s="31">
        <f>Data!$AA96^2/SQRT(Data!$AA96^2+Data!$AB96^2+Data!$AC96^2)</f>
        <v>0.1333333333</v>
      </c>
      <c r="AF96" s="31">
        <f>Data!$AB96^2/SQRT(Data!$AA96^2+Data!$AB96^2+Data!$AC96^2)</f>
        <v>6.533333333</v>
      </c>
      <c r="AG96" s="31">
        <f>Data!$AC96^2/SQRT(Data!$AA96^2+Data!$AB96^2+Data!$AC96^2)</f>
        <v>0.8333333333</v>
      </c>
      <c r="AH96" s="30">
        <f>Data!$S96-Data!$T96</f>
        <v>7</v>
      </c>
      <c r="AI96" s="30">
        <f>Data!$T96-Data!$U96</f>
        <v>2</v>
      </c>
      <c r="AJ96" s="30">
        <f>Data!$U96-Data!$V96</f>
        <v>9</v>
      </c>
      <c r="AK96" s="30">
        <f>(Data!$AH96+Data!$AI96)/(Data!$AH96+Data!$AI96+Data!$AJ96)</f>
        <v>0.5</v>
      </c>
      <c r="AL96" s="32">
        <f>Data!$AH96^2/SQRT(Data!$AH96^2+Data!$AI96^2+Data!$AJ96^2)</f>
        <v>4.232955285</v>
      </c>
      <c r="AM96" s="32">
        <f>Data!$AI96^2/SQRT(Data!$AH96^2+Data!$AI96^2+Data!$AJ96^2)</f>
        <v>0.3455473702</v>
      </c>
      <c r="AN96" s="32">
        <f>Data!$AJ96^2/SQRT(Data!$AH96^2+Data!$AI96^2+Data!$AJ96^2)</f>
        <v>6.997334247</v>
      </c>
      <c r="AO96" s="30">
        <f>Data!$W96-Data!$X96</f>
        <v>5.5</v>
      </c>
      <c r="AP96" s="30">
        <f>Data!$X96-Data!$Y96</f>
        <v>8.5</v>
      </c>
      <c r="AQ96" s="30">
        <f>Data!$Y96-Data!$Z96</f>
        <v>6</v>
      </c>
      <c r="AR96" s="30">
        <f>(Data!$AO96+Data!$AP96)/(Data!$AO96+Data!$AP96+Data!$AQ96)</f>
        <v>0.7</v>
      </c>
      <c r="AS96" s="33">
        <f>Data!$AO96^2/SQRT(Data!$AO96^2+Data!$AP96^2+Data!$AQ96^2)</f>
        <v>2.570398696</v>
      </c>
      <c r="AT96" s="33">
        <f>Data!$AP96^2/SQRT(Data!$AO96^2+Data!$AP96^2+Data!$AQ96^2)</f>
        <v>6.139216721</v>
      </c>
      <c r="AU96" s="33">
        <f>Data!$AQ96^2/SQRT(Data!$AO96^2+Data!$AP96^2+Data!$AQ96^2)</f>
        <v>3.058986878</v>
      </c>
      <c r="AV96" s="34">
        <f>_xlfn.VAR.P(Data!$K96:$N96)</f>
        <v>20.046875</v>
      </c>
      <c r="AW96" s="35">
        <f>_xlfn.VAR.P(Data!$C96:$F96)</f>
        <v>41.25</v>
      </c>
      <c r="AX96" s="36">
        <f>_xlfn.VAR.P(Data!$G96:$J96)</f>
        <v>59.046875</v>
      </c>
      <c r="AY96" s="37"/>
      <c r="AZ96" s="38"/>
      <c r="BA96" s="39"/>
      <c r="BB96" s="30" t="str">
        <f>IF(AND(Data!$AE96&gt;Data!$AF96,Data!$AE96&gt;Data!$AG96),"1",IF(AND(Data!$AF96&gt;Data!$AE96,Data!$AF96&gt;Data!$AG96),IF(Data!$AF96&lt;2.5*Data!$AE96,"1.2",IF(OR(Data!$AE96&gt;2.5,Data!$AE96+Data!$AF96+Data!$AG96&lt;9),"2.2","2")),IF(AND(Data!$AG96&gt;3.5*Data!$AE96,Data!$AG96&gt;3.5*Data!$AF96,Data!$AE96+Data!$AF96+Data!$AG96&gt;11,Data!$AE96+Data!$AF96&lt;2,Data!$Q96&gt;=18),"3",IF((Data!$AE96&gt;3*Data!$AF96),"1.3",IF(AND(Data!$AF96&gt;3*Data!$AE96,Data!$AF96&gt;2),"2.3","3.3")))))</f>
        <v>2.2</v>
      </c>
      <c r="BC96" s="30" t="str">
        <f>IF(AND(Data!$AL96&gt;Data!$AM96,Data!$AL96&gt;Data!$AN96),"1",IF(AND(Data!$AM96&gt;Data!$AL96,Data!$AM96&gt;Data!$AN96),IF(Data!$AM96&lt;2.5*Data!$AL96,"1.2",IF(OR(Data!$AL96&gt;2.5,Data!$AL96+Data!$AM96+Data!$AN96&lt;9),"2.2","2")),IF(AND(Data!$AN96&gt;3.5*Data!$AL96,Data!$AN96&gt;3.5*Data!$AM96,Data!$AL96+Data!$AM96+Data!$AN96&gt;11,Data!$AL96+Data!$AM96&lt;2,Data!$U96&gt;=18),"3",IF((Data!$AL96&gt;3*Data!$AM96),"1.3",IF(AND(Data!$AM96&gt;3*Data!$AL96,Data!$AM96&gt;2),"2.3","3.3")))))</f>
        <v>1.3</v>
      </c>
      <c r="BD96" s="30" t="str">
        <f>IF(AND(Data!$AS96&gt;Data!$AT96,Data!$AS96&gt;Data!$AU96),"1",IF(AND(Data!$AT96&gt;Data!$AS96,Data!$AT96&gt;Data!$AU96),IF(Data!$AT96&lt;2.5*Data!$AS96,"1.2",IF(OR(Data!$AS96&gt;2.5,Data!$AS96+Data!$AT96+Data!$AU96&lt;9),"2.2","2")),IF(AND(Data!$AU96&gt;3.5*Data!$AS96,Data!$AU96&gt;3.5*Data!$AT96,Data!$AS96+Data!$AT96+Data!$AU96&gt;11,Data!$AS96+Data!$AT96&lt;2,Data!$Y96&gt;=18),"3",IF((Data!$AS96&gt;3*Data!$AT96),"1.3",IF(AND(Data!$AT96&gt;3*Data!$AS96,Data!$AT96&gt;2),"2.3","3.3")))))</f>
        <v>1.2</v>
      </c>
      <c r="BE96" s="30" t="str">
        <f t="array" ref="BE96">XLOOKUP(Data!$O96,Data!$K96:$N96,$K$1:$N$1,"?",0,1)&amp;XLOOKUP(Data!$P96,Data!$K96:$N96,$K$1:$N$1,"?",0,1)&amp;XLOOKUP(Data!$Q96,Data!$K96:$N96,$K$1:$N$1,"?",0,1)</f>
        <v>DIC</v>
      </c>
      <c r="BF96" s="30" t="str">
        <f t="array" ref="BF96">XLOOKUP(Data!$S96,Data!$C96:$F96,$C$1:$F$1,"?",0,1)&amp;XLOOKUP(Data!$T96,Data!$C96:$F96,$C$1:$F$1,"?",0,1)&amp;XLOOKUP(Data!$U96,Data!$C96:$F96,$C$1:$F$1,"?",0,1)</f>
        <v>ISD</v>
      </c>
      <c r="BG96" s="30" t="str">
        <f t="array" ref="BG96">XLOOKUP(Data!$W96,Data!$G96:$J96,$G$1:$J$1,"?",0,1)&amp;XLOOKUP(Data!$X96,Data!$G96:$J96,$G$1:$J$1,"?",0,1)&amp;XLOOKUP(Data!$Y96,Data!$G96:$J96,$G$1:$J$1,"?",0,1)</f>
        <v>DCI</v>
      </c>
      <c r="BH96" s="30" t="str">
        <f>VLOOKUP(LEFT(Data!$BE96,Data!$BB96),'Key 2'!$A$1:$C$40,2,FALSE)</f>
        <v>DI</v>
      </c>
      <c r="BI96" s="30" t="str">
        <f>VLOOKUP(LEFT(Data!$BF96,Data!$BC96),'Key 2'!$A$1:$C$40,2,FALSE)</f>
        <v>I</v>
      </c>
      <c r="BJ96" s="30" t="str">
        <f>VLOOKUP(LEFT(Data!$BG96,Data!$BD96),'Key 2'!$A$1:$C$40,2,FALSE)</f>
        <v>D</v>
      </c>
      <c r="BK96" s="30" t="str">
        <f>IF(AND(Data!$AV96&gt;=15,Data!$O96&gt;=20),"DG",IF(AND(Data!$AW96&gt;=15,Data!$S96&gt;=20),"MG",IF(AND(Data!$AV96&gt;=15,Data!$W96&gt;=20),"LG","0")))</f>
        <v>DG</v>
      </c>
      <c r="BL96" s="30" t="str">
        <f>IF(AND(Data!$BK96="DG",Data!$AW96&gt;=15,Data!$S96&gt;=20,Data!$BH96&lt;&gt;Data!$BI96),"MG","LG")</f>
        <v>MG</v>
      </c>
      <c r="BM96" s="30" t="str">
        <f>IF(Data!$BK96="DG",Data!$BH96,IF(Data!$BK96="MG",Data!$BI96,Data!$BJ96))</f>
        <v>DI</v>
      </c>
      <c r="BN96" s="30" t="str">
        <f>IF(Data!$BL96="DG",Data!$BH96,IF(Data!$BL96="MG",Data!$BI96,Data!$BJ96))</f>
        <v>I</v>
      </c>
      <c r="BO96" s="40"/>
      <c r="BP96" s="40"/>
      <c r="BQ96" s="40"/>
      <c r="BR96" s="41"/>
      <c r="BS96" s="41"/>
      <c r="BT96" s="41" t="str">
        <f>VLOOKUP(Data!$BR96,'Key 1'!$B$1:$D$15,2,FALSE)</f>
        <v>TI</v>
      </c>
      <c r="BU96" s="41" t="str">
        <f>VLOOKUP(Data!$BS96,'Key 1'!$B$1:$D$15,2,FALSE)</f>
        <v>TI</v>
      </c>
      <c r="BV96" s="41">
        <f>VLOOKUP(Data!$BR96,'Key 1'!$B$1:$D$15,3,FALSE)</f>
        <v>0</v>
      </c>
      <c r="BW96" s="41">
        <f>VLOOKUP(Data!$BS96,'Key 1'!$B$1:$D$15,3,FALSE)</f>
        <v>0</v>
      </c>
      <c r="BX96" s="41" t="str">
        <f>IF(Data!$BK96="DG",IF(INT(Data!$BB96)-Data!$BB96&lt;0,"Low","High"),IF(Data!$BK96="MG",IF(INT(Data!$BC96)-Data!$BC96&lt;0,"Low","High"),IF(Data!$BK96="LG",IF(INT(Data!$BD96)-Data!$BD96&lt;0,"Low","High"),"High")))</f>
        <v>Low</v>
      </c>
      <c r="BY96" s="41" t="str">
        <f>IF(Data!$BL96="DG",IF(INT(Data!$BB96)-Data!$BB96&lt;0,"Low","High"),IF(Data!$BL96="MG",IF(INT(Data!$BC96)-Data!$BC96&lt;0,"Low","High"),IF(Data!$BL96="LG",IF(INT(Data!$BD96)-Data!$BD96&lt;0,"Low","High"),"High")))</f>
        <v>Low</v>
      </c>
      <c r="BZ96" s="41" t="str">
        <f>IF(AND(Data!$BX96="High",Data!$BY96="High"),"High","Low")</f>
        <v>Low</v>
      </c>
      <c r="CA96" s="41" t="str">
        <f>IF(AND(Data!$BM96=Data!$BT96,Data!$BN96=Data!$BU96),"Matched",IF(Data!$BM96=Data!$BT96,"Sec Missed", IF(Data!$BN96=Data!$BU96," Pri Missed", "Both Missed")))</f>
        <v>Both Missed</v>
      </c>
      <c r="CB96" s="42">
        <v>100.0</v>
      </c>
      <c r="CC96" s="42">
        <v>100.0</v>
      </c>
      <c r="CD96" s="42">
        <v>100.0</v>
      </c>
      <c r="CE96" s="43" t="s">
        <v>15</v>
      </c>
      <c r="CF96" s="43" t="s">
        <v>1</v>
      </c>
      <c r="CG96" s="43" t="s">
        <v>17</v>
      </c>
      <c r="CH96" s="45" t="s">
        <v>15</v>
      </c>
      <c r="CI96" s="43" t="s">
        <v>97</v>
      </c>
      <c r="CJ96" s="42">
        <v>100.0</v>
      </c>
      <c r="CK96" s="43" t="s">
        <v>1</v>
      </c>
      <c r="CL96" s="43" t="s">
        <v>102</v>
      </c>
      <c r="CM96" s="42">
        <v>100.0</v>
      </c>
      <c r="CN96" s="43" t="s">
        <v>99</v>
      </c>
      <c r="CO96" s="1"/>
      <c r="CP96" s="1"/>
      <c r="CQ96" s="1"/>
      <c r="CR96" s="1"/>
      <c r="CS96" s="1"/>
      <c r="CT96" s="1"/>
      <c r="CU96" s="1"/>
    </row>
    <row r="97" ht="48.0" customHeight="1">
      <c r="A97" s="28">
        <v>2251.0</v>
      </c>
      <c r="B97" s="29">
        <v>28.0</v>
      </c>
      <c r="C97" s="30">
        <v>23.0</v>
      </c>
      <c r="D97" s="30">
        <v>6.0</v>
      </c>
      <c r="E97" s="30">
        <v>4.0</v>
      </c>
      <c r="F97" s="30">
        <v>24.0</v>
      </c>
      <c r="G97" s="30">
        <v>25.0</v>
      </c>
      <c r="H97" s="30">
        <v>3.0</v>
      </c>
      <c r="I97" s="30">
        <v>4.0</v>
      </c>
      <c r="J97" s="30">
        <v>22.0</v>
      </c>
      <c r="K97" s="30">
        <v>24.0</v>
      </c>
      <c r="L97" s="30">
        <v>3.5</v>
      </c>
      <c r="M97" s="30">
        <v>3.5</v>
      </c>
      <c r="N97" s="30">
        <v>24.0</v>
      </c>
      <c r="O97" s="31">
        <f>LARGE(Data!$K97:$N97,1)</f>
        <v>24</v>
      </c>
      <c r="P97" s="31">
        <f>LARGE(Data!$K97:$N97,2)</f>
        <v>24</v>
      </c>
      <c r="Q97" s="31">
        <f>LARGE(Data!$K97:$N97,3)</f>
        <v>3.5</v>
      </c>
      <c r="R97" s="31">
        <f>LARGE(Data!$K97:$N97,4)</f>
        <v>3.5</v>
      </c>
      <c r="S97" s="32">
        <f>LARGE(Data!$C97:$F97,1)</f>
        <v>24</v>
      </c>
      <c r="T97" s="32">
        <f>LARGE(Data!$C97:$F97,2)</f>
        <v>23</v>
      </c>
      <c r="U97" s="32">
        <f>LARGE(Data!$C97:$F97,3)</f>
        <v>6</v>
      </c>
      <c r="V97" s="32">
        <f>LARGE(Data!$C97:$F97,4)</f>
        <v>4</v>
      </c>
      <c r="W97" s="33">
        <f>LARGE(Data!$G97:$J97,1)</f>
        <v>25</v>
      </c>
      <c r="X97" s="33">
        <f>LARGE(Data!$G97:$J97,2)</f>
        <v>22</v>
      </c>
      <c r="Y97" s="33">
        <f>LARGE(Data!$G97:$J97,3)</f>
        <v>4</v>
      </c>
      <c r="Z97" s="33">
        <f>LARGE(Data!$G97:$J97,4)</f>
        <v>3</v>
      </c>
      <c r="AA97" s="30">
        <f>Data!$O97-Data!$P97</f>
        <v>0</v>
      </c>
      <c r="AB97" s="30">
        <f>Data!$P97-Data!$Q97</f>
        <v>20.5</v>
      </c>
      <c r="AC97" s="30">
        <f>Data!$Q97-Data!$R97</f>
        <v>0</v>
      </c>
      <c r="AD97" s="30">
        <f>(Data!$AA97+Data!$AB97)/SUM(Data!$AA97:$AC97)</f>
        <v>1</v>
      </c>
      <c r="AE97" s="31">
        <f>Data!$AA97^2/SQRT(Data!$AA97^2+Data!$AB97^2+Data!$AC97^2)</f>
        <v>0</v>
      </c>
      <c r="AF97" s="31">
        <f>Data!$AB97^2/SQRT(Data!$AA97^2+Data!$AB97^2+Data!$AC97^2)</f>
        <v>20.5</v>
      </c>
      <c r="AG97" s="31">
        <f>Data!$AC97^2/SQRT(Data!$AA97^2+Data!$AB97^2+Data!$AC97^2)</f>
        <v>0</v>
      </c>
      <c r="AH97" s="30">
        <f>Data!$S97-Data!$T97</f>
        <v>1</v>
      </c>
      <c r="AI97" s="30">
        <f>Data!$T97-Data!$U97</f>
        <v>17</v>
      </c>
      <c r="AJ97" s="30">
        <f>Data!$U97-Data!$V97</f>
        <v>2</v>
      </c>
      <c r="AK97" s="30">
        <f>(Data!$AH97+Data!$AI97)/(Data!$AH97+Data!$AI97+Data!$AJ97)</f>
        <v>0.9</v>
      </c>
      <c r="AL97" s="32">
        <f>Data!$AH97^2/SQRT(Data!$AH97^2+Data!$AI97^2+Data!$AJ97^2)</f>
        <v>0.05832118435</v>
      </c>
      <c r="AM97" s="32">
        <f>Data!$AI97^2/SQRT(Data!$AH97^2+Data!$AI97^2+Data!$AJ97^2)</f>
        <v>16.85482228</v>
      </c>
      <c r="AN97" s="32">
        <f>Data!$AJ97^2/SQRT(Data!$AH97^2+Data!$AI97^2+Data!$AJ97^2)</f>
        <v>0.2332847374</v>
      </c>
      <c r="AO97" s="30">
        <f>Data!$W97-Data!$X97</f>
        <v>3</v>
      </c>
      <c r="AP97" s="30">
        <f>Data!$X97-Data!$Y97</f>
        <v>18</v>
      </c>
      <c r="AQ97" s="30">
        <f>Data!$Y97-Data!$Z97</f>
        <v>1</v>
      </c>
      <c r="AR97" s="30">
        <f>(Data!$AO97+Data!$AP97)/(Data!$AO97+Data!$AP97+Data!$AQ97)</f>
        <v>0.9545454545</v>
      </c>
      <c r="AS97" s="33">
        <f>Data!$AO97^2/SQRT(Data!$AO97^2+Data!$AP97^2+Data!$AQ97^2)</f>
        <v>0.4924580896</v>
      </c>
      <c r="AT97" s="33">
        <f>Data!$AP97^2/SQRT(Data!$AO97^2+Data!$AP97^2+Data!$AQ97^2)</f>
        <v>17.72849123</v>
      </c>
      <c r="AU97" s="33">
        <f>Data!$AQ97^2/SQRT(Data!$AO97^2+Data!$AP97^2+Data!$AQ97^2)</f>
        <v>0.05471756552</v>
      </c>
      <c r="AV97" s="34">
        <f>_xlfn.VAR.P(Data!$K97:$N97)</f>
        <v>105.0625</v>
      </c>
      <c r="AW97" s="35">
        <f>_xlfn.VAR.P(Data!$C97:$F97)</f>
        <v>86.1875</v>
      </c>
      <c r="AX97" s="36">
        <f>_xlfn.VAR.P(Data!$G97:$J97)</f>
        <v>101.25</v>
      </c>
      <c r="AY97" s="37"/>
      <c r="AZ97" s="38"/>
      <c r="BA97" s="39"/>
      <c r="BB97" s="30" t="str">
        <f>IF(AND(Data!$AE97&gt;Data!$AF97,Data!$AE97&gt;Data!$AG97),"1",IF(AND(Data!$AF97&gt;Data!$AE97,Data!$AF97&gt;Data!$AG97),IF(Data!$AF97&lt;2.5*Data!$AE97,"1.2",IF(OR(Data!$AE97&gt;2.5,Data!$AE97+Data!$AF97+Data!$AG97&lt;9),"2.2","2")),IF(AND(Data!$AG97&gt;3.5*Data!$AE97,Data!$AG97&gt;3.5*Data!$AF97,Data!$AE97+Data!$AF97+Data!$AG97&gt;11,Data!$AE97+Data!$AF97&lt;2,Data!$Q97&gt;=18),"3",IF((Data!$AE97&gt;3*Data!$AF97),"1.3",IF(AND(Data!$AF97&gt;3*Data!$AE97,Data!$AF97&gt;2),"2.3","3.3")))))</f>
        <v>2</v>
      </c>
      <c r="BC97" s="30" t="str">
        <f>IF(AND(Data!$AL97&gt;Data!$AM97,Data!$AL97&gt;Data!$AN97),"1",IF(AND(Data!$AM97&gt;Data!$AL97,Data!$AM97&gt;Data!$AN97),IF(Data!$AM97&lt;2.5*Data!$AL97,"1.2",IF(OR(Data!$AL97&gt;2.5,Data!$AL97+Data!$AM97+Data!$AN97&lt;9),"2.2","2")),IF(AND(Data!$AN97&gt;3.5*Data!$AL97,Data!$AN97&gt;3.5*Data!$AM97,Data!$AL97+Data!$AM97+Data!$AN97&gt;11,Data!$AL97+Data!$AM97&lt;2,Data!$U97&gt;=18),"3",IF((Data!$AL97&gt;3*Data!$AM97),"1.3",IF(AND(Data!$AM97&gt;3*Data!$AL97,Data!$AM97&gt;2),"2.3","3.3")))))</f>
        <v>2</v>
      </c>
      <c r="BD97" s="30" t="str">
        <f>IF(AND(Data!$AS97&gt;Data!$AT97,Data!$AS97&gt;Data!$AU97),"1",IF(AND(Data!$AT97&gt;Data!$AS97,Data!$AT97&gt;Data!$AU97),IF(Data!$AT97&lt;2.5*Data!$AS97,"1.2",IF(OR(Data!$AS97&gt;2.5,Data!$AS97+Data!$AT97+Data!$AU97&lt;9),"2.2","2")),IF(AND(Data!$AU97&gt;3.5*Data!$AS97,Data!$AU97&gt;3.5*Data!$AT97,Data!$AS97+Data!$AT97+Data!$AU97&gt;11,Data!$AS97+Data!$AT97&lt;2,Data!$Y97&gt;=18),"3",IF((Data!$AS97&gt;3*Data!$AT97),"1.3",IF(AND(Data!$AT97&gt;3*Data!$AS97,Data!$AT97&gt;2),"2.3","3.3")))))</f>
        <v>2</v>
      </c>
      <c r="BE97" s="30" t="str">
        <f t="array" ref="BE97">XLOOKUP(Data!$O97,Data!$K97:$N97,$K$1:$N$1,"?",0,1)&amp;XLOOKUP(Data!$P97,Data!$K97:$N97,$K$1:$N$1,"?",0,1)&amp;XLOOKUP(Data!$Q97,Data!$K97:$N97,$K$1:$N$1,"?",0,1)</f>
        <v>DDI</v>
      </c>
      <c r="BF97" s="30" t="str">
        <f t="array" ref="BF97">XLOOKUP(Data!$S97,Data!$C97:$F97,$C$1:$F$1,"?",0,1)&amp;XLOOKUP(Data!$T97,Data!$C97:$F97,$C$1:$F$1,"?",0,1)&amp;XLOOKUP(Data!$U97,Data!$C97:$F97,$C$1:$F$1,"?",0,1)</f>
        <v>CDI</v>
      </c>
      <c r="BG97" s="30" t="str">
        <f t="array" ref="BG97">XLOOKUP(Data!$W97,Data!$G97:$J97,$G$1:$J$1,"?",0,1)&amp;XLOOKUP(Data!$X97,Data!$G97:$J97,$G$1:$J$1,"?",0,1)&amp;XLOOKUP(Data!$Y97,Data!$G97:$J97,$G$1:$J$1,"?",0,1)</f>
        <v>DCS</v>
      </c>
      <c r="BH97" s="30" t="str">
        <f>VLOOKUP(LEFT(Data!$BE97,Data!$BB97),'Key 2'!$A$1:$C$40,2,FALSE)</f>
        <v>#N/A</v>
      </c>
      <c r="BI97" s="30" t="str">
        <f>VLOOKUP(LEFT(Data!$BF97,Data!$BC97),'Key 2'!$A$1:$C$40,2,FALSE)</f>
        <v>DC</v>
      </c>
      <c r="BJ97" s="30" t="str">
        <f>VLOOKUP(LEFT(Data!$BG97,Data!$BD97),'Key 2'!$A$1:$C$40,2,FALSE)</f>
        <v>DC</v>
      </c>
      <c r="BK97" s="30" t="str">
        <f>IF(AND(Data!$AV97&gt;=15,Data!$O97&gt;=20),"DG",IF(AND(Data!$AW97&gt;=15,Data!$S97&gt;=20),"MG",IF(AND(Data!$AV97&gt;=15,Data!$W97&gt;=20),"LG","0")))</f>
        <v>DG</v>
      </c>
      <c r="BL97" s="30" t="str">
        <f>IF(AND(Data!$BK97="DG",Data!$AW97&gt;=15,Data!$S97&gt;=20,Data!$BH97&lt;&gt;Data!$BI97),"MG","LG")</f>
        <v>#N/A</v>
      </c>
      <c r="BM97" s="30" t="str">
        <f>IF(Data!$BK97="DG",Data!$BH97,IF(Data!$BK97="MG",Data!$BI97,Data!$BJ97))</f>
        <v>#N/A</v>
      </c>
      <c r="BN97" s="30" t="str">
        <f>IF(Data!$BL97="DG",Data!$BH97,IF(Data!$BL97="MG",Data!$BI97,Data!$BJ97))</f>
        <v>#N/A</v>
      </c>
      <c r="BO97" s="40"/>
      <c r="BP97" s="40"/>
      <c r="BQ97" s="40"/>
      <c r="BR97" s="41"/>
      <c r="BS97" s="41"/>
      <c r="BT97" s="41" t="str">
        <f>VLOOKUP(Data!$BR97,'Key 1'!$B$1:$D$15,2,FALSE)</f>
        <v>TI</v>
      </c>
      <c r="BU97" s="41" t="str">
        <f>VLOOKUP(Data!$BS97,'Key 1'!$B$1:$D$15,2,FALSE)</f>
        <v>TI</v>
      </c>
      <c r="BV97" s="41">
        <f>VLOOKUP(Data!$BR97,'Key 1'!$B$1:$D$15,3,FALSE)</f>
        <v>0</v>
      </c>
      <c r="BW97" s="41">
        <f>VLOOKUP(Data!$BS97,'Key 1'!$B$1:$D$15,3,FALSE)</f>
        <v>0</v>
      </c>
      <c r="BX97" s="41" t="str">
        <f>IF(Data!$BK97="DG",IF(INT(Data!$BB97)-Data!$BB97&lt;0,"Low","High"),IF(Data!$BK97="MG",IF(INT(Data!$BC97)-Data!$BC97&lt;0,"Low","High"),IF(Data!$BK97="LG",IF(INT(Data!$BD97)-Data!$BD97&lt;0,"Low","High"),"High")))</f>
        <v>High</v>
      </c>
      <c r="BY97" s="41" t="str">
        <f>IF(Data!$BL97="DG",IF(INT(Data!$BB97)-Data!$BB97&lt;0,"Low","High"),IF(Data!$BL97="MG",IF(INT(Data!$BC97)-Data!$BC97&lt;0,"Low","High"),IF(Data!$BL97="LG",IF(INT(Data!$BD97)-Data!$BD97&lt;0,"Low","High"),"High")))</f>
        <v>#N/A</v>
      </c>
      <c r="BZ97" s="41" t="str">
        <f>IF(AND(Data!$BX97="High",Data!$BY97="High"),"High","Low")</f>
        <v>#N/A</v>
      </c>
      <c r="CA97" s="41" t="str">
        <f>IF(AND(Data!$BM97=Data!$BT97,Data!$BN97=Data!$BU97),"Matched",IF(Data!$BM97=Data!$BT97,"Sec Missed", IF(Data!$BN97=Data!$BU97," Pri Missed", "Both Missed")))</f>
        <v>#N/A</v>
      </c>
      <c r="CB97" s="42">
        <v>100.0</v>
      </c>
      <c r="CC97" s="42">
        <v>100.0</v>
      </c>
      <c r="CD97" s="42">
        <v>100.0</v>
      </c>
      <c r="CE97" s="43" t="s">
        <v>17</v>
      </c>
      <c r="CF97" s="43" t="s">
        <v>17</v>
      </c>
      <c r="CG97" s="43" t="s">
        <v>17</v>
      </c>
      <c r="CH97" s="45" t="s">
        <v>17</v>
      </c>
      <c r="CI97" s="43" t="s">
        <v>97</v>
      </c>
      <c r="CJ97" s="42">
        <v>100.0</v>
      </c>
      <c r="CK97" s="43" t="s">
        <v>17</v>
      </c>
      <c r="CL97" s="43" t="s">
        <v>98</v>
      </c>
      <c r="CM97" s="42">
        <v>100.0</v>
      </c>
      <c r="CN97" s="43" t="s">
        <v>104</v>
      </c>
      <c r="CO97" s="1"/>
      <c r="CP97" s="1"/>
      <c r="CQ97" s="1"/>
      <c r="CR97" s="1"/>
      <c r="CS97" s="1"/>
      <c r="CT97" s="1"/>
      <c r="CU97" s="1"/>
    </row>
    <row r="98" ht="48.0" customHeight="1">
      <c r="A98" s="28">
        <v>2252.0</v>
      </c>
      <c r="B98" s="29">
        <v>28.0</v>
      </c>
      <c r="C98" s="30">
        <v>19.0</v>
      </c>
      <c r="D98" s="30">
        <v>9.0</v>
      </c>
      <c r="E98" s="30">
        <v>18.0</v>
      </c>
      <c r="F98" s="30">
        <v>13.0</v>
      </c>
      <c r="G98" s="30">
        <v>22.0</v>
      </c>
      <c r="H98" s="30">
        <v>7.0</v>
      </c>
      <c r="I98" s="30">
        <v>15.0</v>
      </c>
      <c r="J98" s="30">
        <v>14.0</v>
      </c>
      <c r="K98" s="30">
        <v>20.0</v>
      </c>
      <c r="L98" s="30">
        <v>7.0</v>
      </c>
      <c r="M98" s="30">
        <v>15.0</v>
      </c>
      <c r="N98" s="30">
        <v>12.0</v>
      </c>
      <c r="O98" s="31">
        <f>LARGE(Data!$K98:$N98,1)</f>
        <v>20</v>
      </c>
      <c r="P98" s="31">
        <f>LARGE(Data!$K98:$N98,2)</f>
        <v>15</v>
      </c>
      <c r="Q98" s="31">
        <f>LARGE(Data!$K98:$N98,3)</f>
        <v>12</v>
      </c>
      <c r="R98" s="31">
        <f>LARGE(Data!$K98:$N98,4)</f>
        <v>7</v>
      </c>
      <c r="S98" s="32">
        <f>LARGE(Data!$C98:$F98,1)</f>
        <v>19</v>
      </c>
      <c r="T98" s="32">
        <f>LARGE(Data!$C98:$F98,2)</f>
        <v>18</v>
      </c>
      <c r="U98" s="32">
        <f>LARGE(Data!$C98:$F98,3)</f>
        <v>13</v>
      </c>
      <c r="V98" s="32">
        <f>LARGE(Data!$C98:$F98,4)</f>
        <v>9</v>
      </c>
      <c r="W98" s="33">
        <f>LARGE(Data!$G98:$J98,1)</f>
        <v>22</v>
      </c>
      <c r="X98" s="33">
        <f>LARGE(Data!$G98:$J98,2)</f>
        <v>15</v>
      </c>
      <c r="Y98" s="33">
        <f>LARGE(Data!$G98:$J98,3)</f>
        <v>14</v>
      </c>
      <c r="Z98" s="33">
        <f>LARGE(Data!$G98:$J98,4)</f>
        <v>7</v>
      </c>
      <c r="AA98" s="30">
        <f>Data!$O98-Data!$P98</f>
        <v>5</v>
      </c>
      <c r="AB98" s="30">
        <f>Data!$P98-Data!$Q98</f>
        <v>3</v>
      </c>
      <c r="AC98" s="30">
        <f>Data!$Q98-Data!$R98</f>
        <v>5</v>
      </c>
      <c r="AD98" s="30">
        <f>(Data!$AA98+Data!$AB98)/SUM(Data!$AA98:$AC98)</f>
        <v>0.6153846154</v>
      </c>
      <c r="AE98" s="31">
        <f>Data!$AA98^2/SQRT(Data!$AA98^2+Data!$AB98^2+Data!$AC98^2)</f>
        <v>3.254722775</v>
      </c>
      <c r="AF98" s="31">
        <f>Data!$AB98^2/SQRT(Data!$AA98^2+Data!$AB98^2+Data!$AC98^2)</f>
        <v>1.171700199</v>
      </c>
      <c r="AG98" s="31">
        <f>Data!$AC98^2/SQRT(Data!$AA98^2+Data!$AB98^2+Data!$AC98^2)</f>
        <v>3.254722775</v>
      </c>
      <c r="AH98" s="30">
        <f>Data!$S98-Data!$T98</f>
        <v>1</v>
      </c>
      <c r="AI98" s="30">
        <f>Data!$T98-Data!$U98</f>
        <v>5</v>
      </c>
      <c r="AJ98" s="30">
        <f>Data!$U98-Data!$V98</f>
        <v>4</v>
      </c>
      <c r="AK98" s="30">
        <f>(Data!$AH98+Data!$AI98)/(Data!$AH98+Data!$AI98+Data!$AJ98)</f>
        <v>0.6</v>
      </c>
      <c r="AL98" s="32">
        <f>Data!$AH98^2/SQRT(Data!$AH98^2+Data!$AI98^2+Data!$AJ98^2)</f>
        <v>0.15430335</v>
      </c>
      <c r="AM98" s="32">
        <f>Data!$AI98^2/SQRT(Data!$AH98^2+Data!$AI98^2+Data!$AJ98^2)</f>
        <v>3.857583749</v>
      </c>
      <c r="AN98" s="32">
        <f>Data!$AJ98^2/SQRT(Data!$AH98^2+Data!$AI98^2+Data!$AJ98^2)</f>
        <v>2.468853599</v>
      </c>
      <c r="AO98" s="30">
        <f>Data!$W98-Data!$X98</f>
        <v>7</v>
      </c>
      <c r="AP98" s="30">
        <f>Data!$X98-Data!$Y98</f>
        <v>1</v>
      </c>
      <c r="AQ98" s="30">
        <f>Data!$Y98-Data!$Z98</f>
        <v>7</v>
      </c>
      <c r="AR98" s="30">
        <f>(Data!$AO98+Data!$AP98)/(Data!$AO98+Data!$AP98+Data!$AQ98)</f>
        <v>0.5333333333</v>
      </c>
      <c r="AS98" s="33">
        <f>Data!$AO98^2/SQRT(Data!$AO98^2+Data!$AP98^2+Data!$AQ98^2)</f>
        <v>4.924685295</v>
      </c>
      <c r="AT98" s="33">
        <f>Data!$AP98^2/SQRT(Data!$AO98^2+Data!$AP98^2+Data!$AQ98^2)</f>
        <v>0.1005037815</v>
      </c>
      <c r="AU98" s="33">
        <f>Data!$AQ98^2/SQRT(Data!$AO98^2+Data!$AP98^2+Data!$AQ98^2)</f>
        <v>4.924685295</v>
      </c>
      <c r="AV98" s="34">
        <f>_xlfn.VAR.P(Data!$K98:$N98)</f>
        <v>22.25</v>
      </c>
      <c r="AW98" s="35">
        <f>_xlfn.VAR.P(Data!$C98:$F98)</f>
        <v>16.1875</v>
      </c>
      <c r="AX98" s="36">
        <f>_xlfn.VAR.P(Data!$G98:$J98)</f>
        <v>28.25</v>
      </c>
      <c r="AY98" s="37"/>
      <c r="AZ98" s="38"/>
      <c r="BA98" s="39"/>
      <c r="BB98" s="30" t="str">
        <f>IF(AND(Data!$AE98&gt;Data!$AF98,Data!$AE98&gt;Data!$AG98),"1",IF(AND(Data!$AF98&gt;Data!$AE98,Data!$AF98&gt;Data!$AG98),IF(Data!$AF98&lt;2.5*Data!$AE98,"1.2",IF(OR(Data!$AE98&gt;2.5,Data!$AE98+Data!$AF98+Data!$AG98&lt;9),"2.2","2")),IF(AND(Data!$AG98&gt;3.5*Data!$AE98,Data!$AG98&gt;3.5*Data!$AF98,Data!$AE98+Data!$AF98+Data!$AG98&gt;11,Data!$AE98+Data!$AF98&lt;2,Data!$Q98&gt;=18),"3",IF((Data!$AE98&gt;3*Data!$AF98),"1.3",IF(AND(Data!$AF98&gt;3*Data!$AE98,Data!$AF98&gt;2),"2.3","3.3")))))</f>
        <v>3.3</v>
      </c>
      <c r="BC98" s="30" t="str">
        <f>IF(AND(Data!$AL98&gt;Data!$AM98,Data!$AL98&gt;Data!$AN98),"1",IF(AND(Data!$AM98&gt;Data!$AL98,Data!$AM98&gt;Data!$AN98),IF(Data!$AM98&lt;2.5*Data!$AL98,"1.2",IF(OR(Data!$AL98&gt;2.5,Data!$AL98+Data!$AM98+Data!$AN98&lt;9),"2.2","2")),IF(AND(Data!$AN98&gt;3.5*Data!$AL98,Data!$AN98&gt;3.5*Data!$AM98,Data!$AL98+Data!$AM98+Data!$AN98&gt;11,Data!$AL98+Data!$AM98&lt;2,Data!$U98&gt;=18),"3",IF((Data!$AL98&gt;3*Data!$AM98),"1.3",IF(AND(Data!$AM98&gt;3*Data!$AL98,Data!$AM98&gt;2),"2.3","3.3")))))</f>
        <v>2.2</v>
      </c>
      <c r="BD98" s="30" t="str">
        <f>IF(AND(Data!$AS98&gt;Data!$AT98,Data!$AS98&gt;Data!$AU98),"1",IF(AND(Data!$AT98&gt;Data!$AS98,Data!$AT98&gt;Data!$AU98),IF(Data!$AT98&lt;2.5*Data!$AS98,"1.2",IF(OR(Data!$AS98&gt;2.5,Data!$AS98+Data!$AT98+Data!$AU98&lt;9),"2.2","2")),IF(AND(Data!$AU98&gt;3.5*Data!$AS98,Data!$AU98&gt;3.5*Data!$AT98,Data!$AS98+Data!$AT98+Data!$AU98&gt;11,Data!$AS98+Data!$AT98&lt;2,Data!$Y98&gt;=18),"3",IF((Data!$AS98&gt;3*Data!$AT98),"1.3",IF(AND(Data!$AT98&gt;3*Data!$AS98,Data!$AT98&gt;2),"2.3","3.3")))))</f>
        <v>1.3</v>
      </c>
      <c r="BE98" s="30" t="str">
        <f t="array" ref="BE98">XLOOKUP(Data!$O98,Data!$K98:$N98,$K$1:$N$1,"?",0,1)&amp;XLOOKUP(Data!$P98,Data!$K98:$N98,$K$1:$N$1,"?",0,1)&amp;XLOOKUP(Data!$Q98,Data!$K98:$N98,$K$1:$N$1,"?",0,1)</f>
        <v>DSC</v>
      </c>
      <c r="BF98" s="30" t="str">
        <f t="array" ref="BF98">XLOOKUP(Data!$S98,Data!$C98:$F98,$C$1:$F$1,"?",0,1)&amp;XLOOKUP(Data!$T98,Data!$C98:$F98,$C$1:$F$1,"?",0,1)&amp;XLOOKUP(Data!$U98,Data!$C98:$F98,$C$1:$F$1,"?",0,1)</f>
        <v>DSC</v>
      </c>
      <c r="BG98" s="30" t="str">
        <f t="array" ref="BG98">XLOOKUP(Data!$W98,Data!$G98:$J98,$G$1:$J$1,"?",0,1)&amp;XLOOKUP(Data!$X98,Data!$G98:$J98,$G$1:$J$1,"?",0,1)&amp;XLOOKUP(Data!$Y98,Data!$G98:$J98,$G$1:$J$1,"?",0,1)</f>
        <v>DSC</v>
      </c>
      <c r="BH98" s="30" t="str">
        <f>VLOOKUP(LEFT(Data!$BE98,Data!$BB98),'Key 2'!$A$1:$C$40,2,FALSE)</f>
        <v>DSC</v>
      </c>
      <c r="BI98" s="30" t="str">
        <f>VLOOKUP(LEFT(Data!$BF98,Data!$BC98),'Key 2'!$A$1:$C$40,2,FALSE)</f>
        <v>DS</v>
      </c>
      <c r="BJ98" s="30" t="str">
        <f>VLOOKUP(LEFT(Data!$BG98,Data!$BD98),'Key 2'!$A$1:$C$40,2,FALSE)</f>
        <v>D</v>
      </c>
      <c r="BK98" s="30" t="str">
        <f>IF(AND(Data!$AV98&gt;=15,Data!$O98&gt;=20),"DG",IF(AND(Data!$AW98&gt;=15,Data!$S98&gt;=20),"MG",IF(AND(Data!$AV98&gt;=15,Data!$W98&gt;=20),"LG","0")))</f>
        <v>DG</v>
      </c>
      <c r="BL98" s="30" t="str">
        <f>IF(AND(Data!$BK98="DG",Data!$AW98&gt;=15,Data!$S98&gt;=20,Data!$BH98&lt;&gt;Data!$BI98),"MG","LG")</f>
        <v>LG</v>
      </c>
      <c r="BM98" s="30" t="str">
        <f>IF(Data!$BK98="DG",Data!$BH98,IF(Data!$BK98="MG",Data!$BI98,Data!$BJ98))</f>
        <v>DSC</v>
      </c>
      <c r="BN98" s="30" t="str">
        <f>IF(Data!$BL98="DG",Data!$BH98,IF(Data!$BL98="MG",Data!$BI98,Data!$BJ98))</f>
        <v>D</v>
      </c>
      <c r="BO98" s="40"/>
      <c r="BP98" s="40"/>
      <c r="BQ98" s="40"/>
      <c r="BR98" s="41"/>
      <c r="BS98" s="41"/>
      <c r="BT98" s="41" t="str">
        <f>VLOOKUP(Data!$BR98,'Key 1'!$B$1:$D$15,2,FALSE)</f>
        <v>TI</v>
      </c>
      <c r="BU98" s="41" t="str">
        <f>VLOOKUP(Data!$BS98,'Key 1'!$B$1:$D$15,2,FALSE)</f>
        <v>TI</v>
      </c>
      <c r="BV98" s="41">
        <f>VLOOKUP(Data!$BR98,'Key 1'!$B$1:$D$15,3,FALSE)</f>
        <v>0</v>
      </c>
      <c r="BW98" s="41">
        <f>VLOOKUP(Data!$BS98,'Key 1'!$B$1:$D$15,3,FALSE)</f>
        <v>0</v>
      </c>
      <c r="BX98" s="41" t="str">
        <f>IF(Data!$BK98="DG",IF(INT(Data!$BB98)-Data!$BB98&lt;0,"Low","High"),IF(Data!$BK98="MG",IF(INT(Data!$BC98)-Data!$BC98&lt;0,"Low","High"),IF(Data!$BK98="LG",IF(INT(Data!$BD98)-Data!$BD98&lt;0,"Low","High"),"High")))</f>
        <v>Low</v>
      </c>
      <c r="BY98" s="41" t="str">
        <f>IF(Data!$BL98="DG",IF(INT(Data!$BB98)-Data!$BB98&lt;0,"Low","High"),IF(Data!$BL98="MG",IF(INT(Data!$BC98)-Data!$BC98&lt;0,"Low","High"),IF(Data!$BL98="LG",IF(INT(Data!$BD98)-Data!$BD98&lt;0,"Low","High"),"High")))</f>
        <v>Low</v>
      </c>
      <c r="BZ98" s="41" t="str">
        <f>IF(AND(Data!$BX98="High",Data!$BY98="High"),"High","Low")</f>
        <v>Low</v>
      </c>
      <c r="CA98" s="41" t="str">
        <f>IF(AND(Data!$BM98=Data!$BT98,Data!$BN98=Data!$BU98),"Matched",IF(Data!$BM98=Data!$BT98,"Sec Missed", IF(Data!$BN98=Data!$BU98," Pri Missed", "Both Missed")))</f>
        <v>Both Missed</v>
      </c>
      <c r="CB98" s="42">
        <v>100.0</v>
      </c>
      <c r="CC98" s="42">
        <v>80.6</v>
      </c>
      <c r="CD98" s="42">
        <v>100.0</v>
      </c>
      <c r="CE98" s="43" t="s">
        <v>0</v>
      </c>
      <c r="CF98" s="43" t="s">
        <v>16</v>
      </c>
      <c r="CG98" s="43" t="s">
        <v>0</v>
      </c>
      <c r="CH98" s="45" t="s">
        <v>0</v>
      </c>
      <c r="CI98" s="43" t="s">
        <v>97</v>
      </c>
      <c r="CJ98" s="42">
        <v>100.0</v>
      </c>
      <c r="CK98" s="43" t="s">
        <v>16</v>
      </c>
      <c r="CL98" s="43" t="s">
        <v>102</v>
      </c>
      <c r="CM98" s="42">
        <v>80.6</v>
      </c>
      <c r="CN98" s="43" t="s">
        <v>99</v>
      </c>
      <c r="CO98" s="1"/>
      <c r="CP98" s="1"/>
      <c r="CQ98" s="1"/>
      <c r="CR98" s="1"/>
      <c r="CS98" s="1"/>
      <c r="CT98" s="1"/>
      <c r="CU98" s="1"/>
    </row>
    <row r="99" ht="48.0" customHeight="1">
      <c r="A99" s="28">
        <v>2253.0</v>
      </c>
      <c r="B99" s="29">
        <v>3.0</v>
      </c>
      <c r="C99" s="30">
        <v>3.0</v>
      </c>
      <c r="D99" s="30">
        <v>4.0</v>
      </c>
      <c r="E99" s="30">
        <v>2.0</v>
      </c>
      <c r="F99" s="30">
        <v>1.0</v>
      </c>
      <c r="G99" s="30">
        <v>27.0</v>
      </c>
      <c r="H99" s="30">
        <v>26.0</v>
      </c>
      <c r="I99" s="30">
        <v>28.0</v>
      </c>
      <c r="J99" s="30">
        <v>28.0</v>
      </c>
      <c r="K99" s="30">
        <v>18.0</v>
      </c>
      <c r="L99" s="30">
        <v>14.0</v>
      </c>
      <c r="M99" s="30">
        <v>11.0</v>
      </c>
      <c r="N99" s="30">
        <v>18.0</v>
      </c>
      <c r="O99" s="31">
        <f>LARGE(Data!$K99:$N99,1)</f>
        <v>18</v>
      </c>
      <c r="P99" s="31">
        <f>LARGE(Data!$K99:$N99,2)</f>
        <v>18</v>
      </c>
      <c r="Q99" s="31">
        <f>LARGE(Data!$K99:$N99,3)</f>
        <v>14</v>
      </c>
      <c r="R99" s="31">
        <f>LARGE(Data!$K99:$N99,4)</f>
        <v>11</v>
      </c>
      <c r="S99" s="32">
        <f>LARGE(Data!$C99:$F99,1)</f>
        <v>4</v>
      </c>
      <c r="T99" s="32">
        <f>LARGE(Data!$C99:$F99,2)</f>
        <v>3</v>
      </c>
      <c r="U99" s="32">
        <f>LARGE(Data!$C99:$F99,3)</f>
        <v>2</v>
      </c>
      <c r="V99" s="32">
        <f>LARGE(Data!$C99:$F99,4)</f>
        <v>1</v>
      </c>
      <c r="W99" s="33">
        <f>LARGE(Data!$G99:$J99,1)</f>
        <v>28</v>
      </c>
      <c r="X99" s="33">
        <f>LARGE(Data!$G99:$J99,2)</f>
        <v>28</v>
      </c>
      <c r="Y99" s="33">
        <f>LARGE(Data!$G99:$J99,3)</f>
        <v>27</v>
      </c>
      <c r="Z99" s="33">
        <f>LARGE(Data!$G99:$J99,4)</f>
        <v>26</v>
      </c>
      <c r="AA99" s="30">
        <f>Data!$O99-Data!$P99</f>
        <v>0</v>
      </c>
      <c r="AB99" s="30">
        <f>Data!$P99-Data!$Q99</f>
        <v>4</v>
      </c>
      <c r="AC99" s="30">
        <f>Data!$Q99-Data!$R99</f>
        <v>3</v>
      </c>
      <c r="AD99" s="30">
        <f>(Data!$AA99+Data!$AB99)/SUM(Data!$AA99:$AC99)</f>
        <v>0.5714285714</v>
      </c>
      <c r="AE99" s="31">
        <f>Data!$AA99^2/SQRT(Data!$AA99^2+Data!$AB99^2+Data!$AC99^2)</f>
        <v>0</v>
      </c>
      <c r="AF99" s="31">
        <f>Data!$AB99^2/SQRT(Data!$AA99^2+Data!$AB99^2+Data!$AC99^2)</f>
        <v>3.2</v>
      </c>
      <c r="AG99" s="31">
        <f>Data!$AC99^2/SQRT(Data!$AA99^2+Data!$AB99^2+Data!$AC99^2)</f>
        <v>1.8</v>
      </c>
      <c r="AH99" s="30">
        <f>Data!$S99-Data!$T99</f>
        <v>1</v>
      </c>
      <c r="AI99" s="30">
        <f>Data!$T99-Data!$U99</f>
        <v>1</v>
      </c>
      <c r="AJ99" s="30">
        <f>Data!$U99-Data!$V99</f>
        <v>1</v>
      </c>
      <c r="AK99" s="30">
        <f>(Data!$AH99+Data!$AI99)/(Data!$AH99+Data!$AI99+Data!$AJ99)</f>
        <v>0.6666666667</v>
      </c>
      <c r="AL99" s="32">
        <f>Data!$AH99^2/SQRT(Data!$AH99^2+Data!$AI99^2+Data!$AJ99^2)</f>
        <v>0.5773502692</v>
      </c>
      <c r="AM99" s="32">
        <f>Data!$AI99^2/SQRT(Data!$AH99^2+Data!$AI99^2+Data!$AJ99^2)</f>
        <v>0.5773502692</v>
      </c>
      <c r="AN99" s="32">
        <f>Data!$AJ99^2/SQRT(Data!$AH99^2+Data!$AI99^2+Data!$AJ99^2)</f>
        <v>0.5773502692</v>
      </c>
      <c r="AO99" s="30">
        <f>Data!$W99-Data!$X99</f>
        <v>0</v>
      </c>
      <c r="AP99" s="30">
        <f>Data!$X99-Data!$Y99</f>
        <v>1</v>
      </c>
      <c r="AQ99" s="30">
        <f>Data!$Y99-Data!$Z99</f>
        <v>1</v>
      </c>
      <c r="AR99" s="30">
        <f>(Data!$AO99+Data!$AP99)/(Data!$AO99+Data!$AP99+Data!$AQ99)</f>
        <v>0.5</v>
      </c>
      <c r="AS99" s="33">
        <f>Data!$AO99^2/SQRT(Data!$AO99^2+Data!$AP99^2+Data!$AQ99^2)</f>
        <v>0</v>
      </c>
      <c r="AT99" s="33">
        <f>Data!$AP99^2/SQRT(Data!$AO99^2+Data!$AP99^2+Data!$AQ99^2)</f>
        <v>0.7071067812</v>
      </c>
      <c r="AU99" s="33">
        <f>Data!$AQ99^2/SQRT(Data!$AO99^2+Data!$AP99^2+Data!$AQ99^2)</f>
        <v>0.7071067812</v>
      </c>
      <c r="AV99" s="34">
        <f>_xlfn.VAR.P(Data!$K99:$N99)</f>
        <v>8.6875</v>
      </c>
      <c r="AW99" s="35">
        <f>_xlfn.VAR.P(Data!$C99:$F99)</f>
        <v>1.25</v>
      </c>
      <c r="AX99" s="36">
        <f>_xlfn.VAR.P(Data!$G99:$J99)</f>
        <v>0.6875</v>
      </c>
      <c r="AY99" s="37"/>
      <c r="AZ99" s="38"/>
      <c r="BA99" s="39"/>
      <c r="BB99" s="30" t="str">
        <f>IF(AND(Data!$AE99&gt;Data!$AF99,Data!$AE99&gt;Data!$AG99),"1",IF(AND(Data!$AF99&gt;Data!$AE99,Data!$AF99&gt;Data!$AG99),IF(Data!$AF99&lt;2.5*Data!$AE99,"1.2",IF(OR(Data!$AE99&gt;2.5,Data!$AE99+Data!$AF99+Data!$AG99&lt;9),"2.2","2")),IF(AND(Data!$AG99&gt;3.5*Data!$AE99,Data!$AG99&gt;3.5*Data!$AF99,Data!$AE99+Data!$AF99+Data!$AG99&gt;11,Data!$AE99+Data!$AF99&lt;2,Data!$Q99&gt;=18),"3",IF((Data!$AE99&gt;3*Data!$AF99),"1.3",IF(AND(Data!$AF99&gt;3*Data!$AE99,Data!$AF99&gt;2),"2.3","3.3")))))</f>
        <v>2.2</v>
      </c>
      <c r="BC99" s="30" t="str">
        <f>IF(AND(Data!$AL99&gt;Data!$AM99,Data!$AL99&gt;Data!$AN99),"1",IF(AND(Data!$AM99&gt;Data!$AL99,Data!$AM99&gt;Data!$AN99),IF(Data!$AM99&lt;2.5*Data!$AL99,"1.2",IF(OR(Data!$AL99&gt;2.5,Data!$AL99+Data!$AM99+Data!$AN99&lt;9),"2.2","2")),IF(AND(Data!$AN99&gt;3.5*Data!$AL99,Data!$AN99&gt;3.5*Data!$AM99,Data!$AL99+Data!$AM99+Data!$AN99&gt;11,Data!$AL99+Data!$AM99&lt;2,Data!$U99&gt;=18),"3",IF((Data!$AL99&gt;3*Data!$AM99),"1.3",IF(AND(Data!$AM99&gt;3*Data!$AL99,Data!$AM99&gt;2),"2.3","3.3")))))</f>
        <v>3.3</v>
      </c>
      <c r="BD99" s="30" t="str">
        <f>IF(AND(Data!$AS99&gt;Data!$AT99,Data!$AS99&gt;Data!$AU99),"1",IF(AND(Data!$AT99&gt;Data!$AS99,Data!$AT99&gt;Data!$AU99),IF(Data!$AT99&lt;2.5*Data!$AS99,"1.2",IF(OR(Data!$AS99&gt;2.5,Data!$AS99+Data!$AT99+Data!$AU99&lt;9),"2.2","2")),IF(AND(Data!$AU99&gt;3.5*Data!$AS99,Data!$AU99&gt;3.5*Data!$AT99,Data!$AS99+Data!$AT99+Data!$AU99&gt;11,Data!$AS99+Data!$AT99&lt;2,Data!$Y99&gt;=18),"3",IF((Data!$AS99&gt;3*Data!$AT99),"1.3",IF(AND(Data!$AT99&gt;3*Data!$AS99,Data!$AT99&gt;2),"2.3","3.3")))))</f>
        <v>3.3</v>
      </c>
      <c r="BE99" s="30" t="str">
        <f t="array" ref="BE99">XLOOKUP(Data!$O99,Data!$K99:$N99,$K$1:$N$1,"?",0,1)&amp;XLOOKUP(Data!$P99,Data!$K99:$N99,$K$1:$N$1,"?",0,1)&amp;XLOOKUP(Data!$Q99,Data!$K99:$N99,$K$1:$N$1,"?",0,1)</f>
        <v>DDI</v>
      </c>
      <c r="BF99" s="30" t="str">
        <f t="array" ref="BF99">XLOOKUP(Data!$S99,Data!$C99:$F99,$C$1:$F$1,"?",0,1)&amp;XLOOKUP(Data!$T99,Data!$C99:$F99,$C$1:$F$1,"?",0,1)&amp;XLOOKUP(Data!$U99,Data!$C99:$F99,$C$1:$F$1,"?",0,1)</f>
        <v>IDS</v>
      </c>
      <c r="BG99" s="30" t="str">
        <f t="array" ref="BG99">XLOOKUP(Data!$W99,Data!$G99:$J99,$G$1:$J$1,"?",0,1)&amp;XLOOKUP(Data!$X99,Data!$G99:$J99,$G$1:$J$1,"?",0,1)&amp;XLOOKUP(Data!$Y99,Data!$G99:$J99,$G$1:$J$1,"?",0,1)</f>
        <v>SSD</v>
      </c>
      <c r="BH99" s="30" t="str">
        <f>VLOOKUP(LEFT(Data!$BE99,Data!$BB99),'Key 2'!$A$1:$C$40,2,FALSE)</f>
        <v>#N/A</v>
      </c>
      <c r="BI99" s="30" t="str">
        <f>VLOOKUP(LEFT(Data!$BF99,Data!$BC99),'Key 2'!$A$1:$C$40,2,FALSE)</f>
        <v>DIS</v>
      </c>
      <c r="BJ99" s="30" t="str">
        <f>VLOOKUP(LEFT(Data!$BG99,Data!$BD99),'Key 2'!$A$1:$C$40,2,FALSE)</f>
        <v>#N/A</v>
      </c>
      <c r="BK99" s="30" t="str">
        <f>IF(AND(Data!$AV99&gt;=15,Data!$O99&gt;=20),"DG",IF(AND(Data!$AW99&gt;=15,Data!$S99&gt;=20),"MG",IF(AND(Data!$AV99&gt;=15,Data!$W99&gt;=20),"LG","0")))</f>
        <v>0</v>
      </c>
      <c r="BL99" s="30" t="str">
        <f>IF(AND(Data!$BK99="DG",Data!$AW99&gt;=15,Data!$S99&gt;=20,Data!$BH99&lt;&gt;Data!$BI99),"MG","LG")</f>
        <v>#N/A</v>
      </c>
      <c r="BM99" s="30" t="str">
        <f>IF(Data!$BK99="DG",Data!$BH99,IF(Data!$BK99="MG",Data!$BI99,Data!$BJ99))</f>
        <v>#N/A</v>
      </c>
      <c r="BN99" s="30" t="str">
        <f>IF(Data!$BL99="DG",Data!$BH99,IF(Data!$BL99="MG",Data!$BI99,Data!$BJ99))</f>
        <v>#N/A</v>
      </c>
      <c r="BO99" s="40"/>
      <c r="BP99" s="40"/>
      <c r="BQ99" s="40"/>
      <c r="BR99" s="41"/>
      <c r="BS99" s="41"/>
      <c r="BT99" s="41" t="str">
        <f>VLOOKUP(Data!$BR99,'Key 1'!$B$1:$D$15,2,FALSE)</f>
        <v>TI</v>
      </c>
      <c r="BU99" s="41" t="str">
        <f>VLOOKUP(Data!$BS99,'Key 1'!$B$1:$D$15,2,FALSE)</f>
        <v>TI</v>
      </c>
      <c r="BV99" s="41">
        <f>VLOOKUP(Data!$BR99,'Key 1'!$B$1:$D$15,3,FALSE)</f>
        <v>0</v>
      </c>
      <c r="BW99" s="41">
        <f>VLOOKUP(Data!$BS99,'Key 1'!$B$1:$D$15,3,FALSE)</f>
        <v>0</v>
      </c>
      <c r="BX99" s="41" t="str">
        <f>IF(Data!$BK99="DG",IF(INT(Data!$BB99)-Data!$BB99&lt;0,"Low","High"),IF(Data!$BK99="MG",IF(INT(Data!$BC99)-Data!$BC99&lt;0,"Low","High"),IF(Data!$BK99="LG",IF(INT(Data!$BD99)-Data!$BD99&lt;0,"Low","High"),"High")))</f>
        <v>High</v>
      </c>
      <c r="BY99" s="41" t="str">
        <f>IF(Data!$BL99="DG",IF(INT(Data!$BB99)-Data!$BB99&lt;0,"Low","High"),IF(Data!$BL99="MG",IF(INT(Data!$BC99)-Data!$BC99&lt;0,"Low","High"),IF(Data!$BL99="LG",IF(INT(Data!$BD99)-Data!$BD99&lt;0,"Low","High"),"High")))</f>
        <v>#N/A</v>
      </c>
      <c r="BZ99" s="41" t="str">
        <f>IF(AND(Data!$BX99="High",Data!$BY99="High"),"High","Low")</f>
        <v>#N/A</v>
      </c>
      <c r="CA99" s="41" t="str">
        <f>IF(AND(Data!$BM99=Data!$BT99,Data!$BN99=Data!$BU99),"Matched",IF(Data!$BM99=Data!$BT99,"Sec Missed", IF(Data!$BN99=Data!$BU99," Pri Missed", "Both Missed")))</f>
        <v>#N/A</v>
      </c>
      <c r="CB99" s="43" t="s">
        <v>100</v>
      </c>
      <c r="CC99" s="43" t="s">
        <v>100</v>
      </c>
      <c r="CD99" s="43" t="s">
        <v>100</v>
      </c>
      <c r="CE99" s="44"/>
      <c r="CF99" s="44"/>
      <c r="CG99" s="44"/>
      <c r="CH99" s="45" t="s">
        <v>110</v>
      </c>
      <c r="CI99" s="44"/>
      <c r="CJ99" s="42">
        <v>0.0</v>
      </c>
      <c r="CK99" s="43" t="s">
        <v>110</v>
      </c>
      <c r="CL99" s="44"/>
      <c r="CM99" s="42">
        <v>0.0</v>
      </c>
      <c r="CN99" s="43" t="s">
        <v>99</v>
      </c>
      <c r="CO99" s="1"/>
      <c r="CP99" s="1"/>
      <c r="CQ99" s="1"/>
      <c r="CR99" s="1"/>
      <c r="CS99" s="1"/>
      <c r="CT99" s="1"/>
      <c r="CU99" s="1"/>
    </row>
    <row r="100" ht="48.0" customHeight="1">
      <c r="A100" s="28">
        <v>2254.0</v>
      </c>
      <c r="B100" s="29">
        <v>15.0</v>
      </c>
      <c r="C100" s="30">
        <v>16.0</v>
      </c>
      <c r="D100" s="30">
        <v>6.0</v>
      </c>
      <c r="E100" s="30">
        <v>3.0</v>
      </c>
      <c r="F100" s="30">
        <v>13.0</v>
      </c>
      <c r="G100" s="30">
        <v>24.0</v>
      </c>
      <c r="H100" s="30">
        <v>23.5</v>
      </c>
      <c r="I100" s="30">
        <v>18.0</v>
      </c>
      <c r="J100" s="30">
        <v>25.0</v>
      </c>
      <c r="K100" s="30">
        <v>20.0</v>
      </c>
      <c r="L100" s="30">
        <v>12.0</v>
      </c>
      <c r="M100" s="30">
        <v>8.0</v>
      </c>
      <c r="N100" s="30">
        <v>20.0</v>
      </c>
      <c r="O100" s="31">
        <f>LARGE(Data!$K100:$N100,1)</f>
        <v>20</v>
      </c>
      <c r="P100" s="31">
        <f>LARGE(Data!$K100:$N100,2)</f>
        <v>20</v>
      </c>
      <c r="Q100" s="31">
        <f>LARGE(Data!$K100:$N100,3)</f>
        <v>12</v>
      </c>
      <c r="R100" s="31">
        <f>LARGE(Data!$K100:$N100,4)</f>
        <v>8</v>
      </c>
      <c r="S100" s="32">
        <f>LARGE(Data!$C100:$F100,1)</f>
        <v>16</v>
      </c>
      <c r="T100" s="32">
        <f>LARGE(Data!$C100:$F100,2)</f>
        <v>13</v>
      </c>
      <c r="U100" s="32">
        <f>LARGE(Data!$C100:$F100,3)</f>
        <v>6</v>
      </c>
      <c r="V100" s="32">
        <f>LARGE(Data!$C100:$F100,4)</f>
        <v>3</v>
      </c>
      <c r="W100" s="33">
        <f>LARGE(Data!$G100:$J100,1)</f>
        <v>25</v>
      </c>
      <c r="X100" s="33">
        <f>LARGE(Data!$G100:$J100,2)</f>
        <v>24</v>
      </c>
      <c r="Y100" s="33">
        <f>LARGE(Data!$G100:$J100,3)</f>
        <v>23.5</v>
      </c>
      <c r="Z100" s="33">
        <f>LARGE(Data!$G100:$J100,4)</f>
        <v>18</v>
      </c>
      <c r="AA100" s="30">
        <f>Data!$O100-Data!$P100</f>
        <v>0</v>
      </c>
      <c r="AB100" s="30">
        <f>Data!$P100-Data!$Q100</f>
        <v>8</v>
      </c>
      <c r="AC100" s="30">
        <f>Data!$Q100-Data!$R100</f>
        <v>4</v>
      </c>
      <c r="AD100" s="30">
        <f>(Data!$AA100+Data!$AB100)/SUM(Data!$AA100:$AC100)</f>
        <v>0.6666666667</v>
      </c>
      <c r="AE100" s="31">
        <f>Data!$AA100^2/SQRT(Data!$AA100^2+Data!$AB100^2+Data!$AC100^2)</f>
        <v>0</v>
      </c>
      <c r="AF100" s="31">
        <f>Data!$AB100^2/SQRT(Data!$AA100^2+Data!$AB100^2+Data!$AC100^2)</f>
        <v>7.155417528</v>
      </c>
      <c r="AG100" s="31">
        <f>Data!$AC100^2/SQRT(Data!$AA100^2+Data!$AB100^2+Data!$AC100^2)</f>
        <v>1.788854382</v>
      </c>
      <c r="AH100" s="30">
        <f>Data!$S100-Data!$T100</f>
        <v>3</v>
      </c>
      <c r="AI100" s="30">
        <f>Data!$T100-Data!$U100</f>
        <v>7</v>
      </c>
      <c r="AJ100" s="30">
        <f>Data!$U100-Data!$V100</f>
        <v>3</v>
      </c>
      <c r="AK100" s="30">
        <f>(Data!$AH100+Data!$AI100)/(Data!$AH100+Data!$AI100+Data!$AJ100)</f>
        <v>0.7692307692</v>
      </c>
      <c r="AL100" s="32">
        <f>Data!$AH100^2/SQRT(Data!$AH100^2+Data!$AI100^2+Data!$AJ100^2)</f>
        <v>1.099524999</v>
      </c>
      <c r="AM100" s="32">
        <f>Data!$AI100^2/SQRT(Data!$AH100^2+Data!$AI100^2+Data!$AJ100^2)</f>
        <v>5.986302773</v>
      </c>
      <c r="AN100" s="32">
        <f>Data!$AJ100^2/SQRT(Data!$AH100^2+Data!$AI100^2+Data!$AJ100^2)</f>
        <v>1.099524999</v>
      </c>
      <c r="AO100" s="30">
        <f>Data!$W100-Data!$X100</f>
        <v>1</v>
      </c>
      <c r="AP100" s="30">
        <f>Data!$X100-Data!$Y100</f>
        <v>0.5</v>
      </c>
      <c r="AQ100" s="30">
        <f>Data!$Y100-Data!$Z100</f>
        <v>5.5</v>
      </c>
      <c r="AR100" s="30">
        <f>(Data!$AO100+Data!$AP100)/(Data!$AO100+Data!$AP100+Data!$AQ100)</f>
        <v>0.2142857143</v>
      </c>
      <c r="AS100" s="33">
        <f>Data!$AO100^2/SQRT(Data!$AO100^2+Data!$AP100^2+Data!$AQ100^2)</f>
        <v>0.1781741613</v>
      </c>
      <c r="AT100" s="33">
        <f>Data!$AP100^2/SQRT(Data!$AO100^2+Data!$AP100^2+Data!$AQ100^2)</f>
        <v>0.04454354032</v>
      </c>
      <c r="AU100" s="33">
        <f>Data!$AQ100^2/SQRT(Data!$AO100^2+Data!$AP100^2+Data!$AQ100^2)</f>
        <v>5.389768379</v>
      </c>
      <c r="AV100" s="34">
        <f>_xlfn.VAR.P(Data!$K100:$N100)</f>
        <v>27</v>
      </c>
      <c r="AW100" s="35">
        <f>_xlfn.VAR.P(Data!$C100:$F100)</f>
        <v>27.25</v>
      </c>
      <c r="AX100" s="36">
        <f>_xlfn.VAR.P(Data!$G100:$J100)</f>
        <v>7.421875</v>
      </c>
      <c r="AY100" s="37"/>
      <c r="AZ100" s="38"/>
      <c r="BA100" s="39"/>
      <c r="BB100" s="30" t="str">
        <f>IF(AND(Data!$AE100&gt;Data!$AF100,Data!$AE100&gt;Data!$AG100),"1",IF(AND(Data!$AF100&gt;Data!$AE100,Data!$AF100&gt;Data!$AG100),IF(Data!$AF100&lt;2.5*Data!$AE100,"1.2",IF(OR(Data!$AE100&gt;2.5,Data!$AE100+Data!$AF100+Data!$AG100&lt;9),"2.2","2")),IF(AND(Data!$AG100&gt;3.5*Data!$AE100,Data!$AG100&gt;3.5*Data!$AF100,Data!$AE100+Data!$AF100+Data!$AG100&gt;11,Data!$AE100+Data!$AF100&lt;2,Data!$Q100&gt;=18),"3",IF((Data!$AE100&gt;3*Data!$AF100),"1.3",IF(AND(Data!$AF100&gt;3*Data!$AE100,Data!$AF100&gt;2),"2.3","3.3")))))</f>
        <v>2.2</v>
      </c>
      <c r="BC100" s="30" t="str">
        <f>IF(AND(Data!$AL100&gt;Data!$AM100,Data!$AL100&gt;Data!$AN100),"1",IF(AND(Data!$AM100&gt;Data!$AL100,Data!$AM100&gt;Data!$AN100),IF(Data!$AM100&lt;2.5*Data!$AL100,"1.2",IF(OR(Data!$AL100&gt;2.5,Data!$AL100+Data!$AM100+Data!$AN100&lt;9),"2.2","2")),IF(AND(Data!$AN100&gt;3.5*Data!$AL100,Data!$AN100&gt;3.5*Data!$AM100,Data!$AL100+Data!$AM100+Data!$AN100&gt;11,Data!$AL100+Data!$AM100&lt;2,Data!$U100&gt;=18),"3",IF((Data!$AL100&gt;3*Data!$AM100),"1.3",IF(AND(Data!$AM100&gt;3*Data!$AL100,Data!$AM100&gt;2),"2.3","3.3")))))</f>
        <v>2.2</v>
      </c>
      <c r="BD100" s="30" t="str">
        <f>IF(AND(Data!$AS100&gt;Data!$AT100,Data!$AS100&gt;Data!$AU100),"1",IF(AND(Data!$AT100&gt;Data!$AS100,Data!$AT100&gt;Data!$AU100),IF(Data!$AT100&lt;2.5*Data!$AS100,"1.2",IF(OR(Data!$AS100&gt;2.5,Data!$AS100+Data!$AT100+Data!$AU100&lt;9),"2.2","2")),IF(AND(Data!$AU100&gt;3.5*Data!$AS100,Data!$AU100&gt;3.5*Data!$AT100,Data!$AS100+Data!$AT100+Data!$AU100&gt;11,Data!$AS100+Data!$AT100&lt;2,Data!$Y100&gt;=18),"3",IF((Data!$AS100&gt;3*Data!$AT100),"1.3",IF(AND(Data!$AT100&gt;3*Data!$AS100,Data!$AT100&gt;2),"2.3","3.3")))))</f>
        <v>1.3</v>
      </c>
      <c r="BE100" s="30" t="str">
        <f t="array" ref="BE100">XLOOKUP(Data!$O100,Data!$K100:$N100,$K$1:$N$1,"?",0,1)&amp;XLOOKUP(Data!$P100,Data!$K100:$N100,$K$1:$N$1,"?",0,1)&amp;XLOOKUP(Data!$Q100,Data!$K100:$N100,$K$1:$N$1,"?",0,1)</f>
        <v>DDI</v>
      </c>
      <c r="BF100" s="30" t="str">
        <f t="array" ref="BF100">XLOOKUP(Data!$S100,Data!$C100:$F100,$C$1:$F$1,"?",0,1)&amp;XLOOKUP(Data!$T100,Data!$C100:$F100,$C$1:$F$1,"?",0,1)&amp;XLOOKUP(Data!$U100,Data!$C100:$F100,$C$1:$F$1,"?",0,1)</f>
        <v>DCI</v>
      </c>
      <c r="BG100" s="30" t="str">
        <f t="array" ref="BG100">XLOOKUP(Data!$W100,Data!$G100:$J100,$G$1:$J$1,"?",0,1)&amp;XLOOKUP(Data!$X100,Data!$G100:$J100,$G$1:$J$1,"?",0,1)&amp;XLOOKUP(Data!$Y100,Data!$G100:$J100,$G$1:$J$1,"?",0,1)</f>
        <v>CDI</v>
      </c>
      <c r="BH100" s="30" t="str">
        <f>VLOOKUP(LEFT(Data!$BE100,Data!$BB100),'Key 2'!$A$1:$C$40,2,FALSE)</f>
        <v>#N/A</v>
      </c>
      <c r="BI100" s="30" t="str">
        <f>VLOOKUP(LEFT(Data!$BF100,Data!$BC100),'Key 2'!$A$1:$C$40,2,FALSE)</f>
        <v>DC</v>
      </c>
      <c r="BJ100" s="30" t="str">
        <f>VLOOKUP(LEFT(Data!$BG100,Data!$BD100),'Key 2'!$A$1:$C$40,2,FALSE)</f>
        <v>C</v>
      </c>
      <c r="BK100" s="30" t="str">
        <f>IF(AND(Data!$AV100&gt;=15,Data!$O100&gt;=20),"DG",IF(AND(Data!$AW100&gt;=15,Data!$S100&gt;=20),"MG",IF(AND(Data!$AV100&gt;=15,Data!$W100&gt;=20),"LG","0")))</f>
        <v>DG</v>
      </c>
      <c r="BL100" s="30" t="str">
        <f>IF(AND(Data!$BK100="DG",Data!$AW100&gt;=15,Data!$S100&gt;=20,Data!$BH100&lt;&gt;Data!$BI100),"MG","LG")</f>
        <v>#N/A</v>
      </c>
      <c r="BM100" s="30" t="str">
        <f>IF(Data!$BK100="DG",Data!$BH100,IF(Data!$BK100="MG",Data!$BI100,Data!$BJ100))</f>
        <v>#N/A</v>
      </c>
      <c r="BN100" s="30" t="str">
        <f>IF(Data!$BL100="DG",Data!$BH100,IF(Data!$BL100="MG",Data!$BI100,Data!$BJ100))</f>
        <v>#N/A</v>
      </c>
      <c r="BO100" s="40"/>
      <c r="BP100" s="40"/>
      <c r="BQ100" s="40"/>
      <c r="BR100" s="41"/>
      <c r="BS100" s="41"/>
      <c r="BT100" s="41" t="str">
        <f>VLOOKUP(Data!$BR100,'Key 1'!$B$1:$D$15,2,FALSE)</f>
        <v>TI</v>
      </c>
      <c r="BU100" s="41" t="str">
        <f>VLOOKUP(Data!$BS100,'Key 1'!$B$1:$D$15,2,FALSE)</f>
        <v>TI</v>
      </c>
      <c r="BV100" s="41">
        <f>VLOOKUP(Data!$BR100,'Key 1'!$B$1:$D$15,3,FALSE)</f>
        <v>0</v>
      </c>
      <c r="BW100" s="41">
        <f>VLOOKUP(Data!$BS100,'Key 1'!$B$1:$D$15,3,FALSE)</f>
        <v>0</v>
      </c>
      <c r="BX100" s="41" t="str">
        <f>IF(Data!$BK100="DG",IF(INT(Data!$BB100)-Data!$BB100&lt;0,"Low","High"),IF(Data!$BK100="MG",IF(INT(Data!$BC100)-Data!$BC100&lt;0,"Low","High"),IF(Data!$BK100="LG",IF(INT(Data!$BD100)-Data!$BD100&lt;0,"Low","High"),"High")))</f>
        <v>Low</v>
      </c>
      <c r="BY100" s="41" t="str">
        <f>IF(Data!$BL100="DG",IF(INT(Data!$BB100)-Data!$BB100&lt;0,"Low","High"),IF(Data!$BL100="MG",IF(INT(Data!$BC100)-Data!$BC100&lt;0,"Low","High"),IF(Data!$BL100="LG",IF(INT(Data!$BD100)-Data!$BD100&lt;0,"Low","High"),"High")))</f>
        <v>#N/A</v>
      </c>
      <c r="BZ100" s="41" t="str">
        <f>IF(AND(Data!$BX100="High",Data!$BY100="High"),"High","Low")</f>
        <v>#N/A</v>
      </c>
      <c r="CA100" s="41" t="str">
        <f>IF(AND(Data!$BM100=Data!$BT100,Data!$BN100=Data!$BU100),"Matched",IF(Data!$BM100=Data!$BT100,"Sec Missed", IF(Data!$BN100=Data!$BU100," Pri Missed", "Both Missed")))</f>
        <v>#N/A</v>
      </c>
      <c r="CB100" s="42">
        <v>100.0</v>
      </c>
      <c r="CC100" s="42">
        <v>100.0</v>
      </c>
      <c r="CD100" s="43" t="s">
        <v>100</v>
      </c>
      <c r="CE100" s="43" t="s">
        <v>17</v>
      </c>
      <c r="CF100" s="43" t="s">
        <v>17</v>
      </c>
      <c r="CG100" s="44"/>
      <c r="CH100" s="45" t="s">
        <v>17</v>
      </c>
      <c r="CI100" s="43" t="s">
        <v>97</v>
      </c>
      <c r="CJ100" s="42">
        <v>100.0</v>
      </c>
      <c r="CK100" s="43" t="s">
        <v>17</v>
      </c>
      <c r="CL100" s="43" t="s">
        <v>102</v>
      </c>
      <c r="CM100" s="42">
        <v>100.0</v>
      </c>
      <c r="CN100" s="43" t="s">
        <v>99</v>
      </c>
      <c r="CO100" s="1"/>
      <c r="CP100" s="1"/>
      <c r="CQ100" s="1"/>
      <c r="CR100" s="1"/>
      <c r="CS100" s="1"/>
      <c r="CT100" s="1"/>
      <c r="CU100" s="1"/>
    </row>
    <row r="101" ht="48.0" customHeight="1">
      <c r="A101" s="28">
        <v>2255.0</v>
      </c>
      <c r="B101" s="29">
        <v>28.0</v>
      </c>
      <c r="C101" s="30">
        <v>12.0</v>
      </c>
      <c r="D101" s="30">
        <v>22.0</v>
      </c>
      <c r="E101" s="30">
        <v>11.0</v>
      </c>
      <c r="F101" s="30">
        <v>21.0</v>
      </c>
      <c r="G101" s="30">
        <v>20.0</v>
      </c>
      <c r="H101" s="30">
        <v>12.0</v>
      </c>
      <c r="I101" s="30">
        <v>7.0</v>
      </c>
      <c r="J101" s="30">
        <v>18.5</v>
      </c>
      <c r="K101" s="30">
        <v>15.0</v>
      </c>
      <c r="L101" s="30">
        <v>17.5</v>
      </c>
      <c r="M101" s="30">
        <v>8.0</v>
      </c>
      <c r="N101" s="30">
        <v>20.0</v>
      </c>
      <c r="O101" s="31">
        <f>LARGE(Data!$K101:$N101,1)</f>
        <v>20</v>
      </c>
      <c r="P101" s="31">
        <f>LARGE(Data!$K101:$N101,2)</f>
        <v>17.5</v>
      </c>
      <c r="Q101" s="31">
        <f>LARGE(Data!$K101:$N101,3)</f>
        <v>15</v>
      </c>
      <c r="R101" s="31">
        <f>LARGE(Data!$K101:$N101,4)</f>
        <v>8</v>
      </c>
      <c r="S101" s="32">
        <f>LARGE(Data!$C101:$F101,1)</f>
        <v>22</v>
      </c>
      <c r="T101" s="32">
        <f>LARGE(Data!$C101:$F101,2)</f>
        <v>21</v>
      </c>
      <c r="U101" s="32">
        <f>LARGE(Data!$C101:$F101,3)</f>
        <v>12</v>
      </c>
      <c r="V101" s="32">
        <f>LARGE(Data!$C101:$F101,4)</f>
        <v>11</v>
      </c>
      <c r="W101" s="33">
        <f>LARGE(Data!$G101:$J101,1)</f>
        <v>20</v>
      </c>
      <c r="X101" s="33">
        <f>LARGE(Data!$G101:$J101,2)</f>
        <v>18.5</v>
      </c>
      <c r="Y101" s="33">
        <f>LARGE(Data!$G101:$J101,3)</f>
        <v>12</v>
      </c>
      <c r="Z101" s="33">
        <f>LARGE(Data!$G101:$J101,4)</f>
        <v>7</v>
      </c>
      <c r="AA101" s="30">
        <f>Data!$O101-Data!$P101</f>
        <v>2.5</v>
      </c>
      <c r="AB101" s="30">
        <f>Data!$P101-Data!$Q101</f>
        <v>2.5</v>
      </c>
      <c r="AC101" s="30">
        <f>Data!$Q101-Data!$R101</f>
        <v>7</v>
      </c>
      <c r="AD101" s="30">
        <f>(Data!$AA101+Data!$AB101)/SUM(Data!$AA101:$AC101)</f>
        <v>0.4166666667</v>
      </c>
      <c r="AE101" s="31">
        <f>Data!$AA101^2/SQRT(Data!$AA101^2+Data!$AB101^2+Data!$AC101^2)</f>
        <v>0.7969708913</v>
      </c>
      <c r="AF101" s="31">
        <f>Data!$AB101^2/SQRT(Data!$AA101^2+Data!$AB101^2+Data!$AC101^2)</f>
        <v>0.7969708913</v>
      </c>
      <c r="AG101" s="31">
        <f>Data!$AC101^2/SQRT(Data!$AA101^2+Data!$AB101^2+Data!$AC101^2)</f>
        <v>6.248251788</v>
      </c>
      <c r="AH101" s="30">
        <f>Data!$S101-Data!$T101</f>
        <v>1</v>
      </c>
      <c r="AI101" s="30">
        <f>Data!$T101-Data!$U101</f>
        <v>9</v>
      </c>
      <c r="AJ101" s="30">
        <f>Data!$U101-Data!$V101</f>
        <v>1</v>
      </c>
      <c r="AK101" s="30">
        <f>(Data!$AH101+Data!$AI101)/(Data!$AH101+Data!$AI101+Data!$AJ101)</f>
        <v>0.9090909091</v>
      </c>
      <c r="AL101" s="32">
        <f>Data!$AH101^2/SQRT(Data!$AH101^2+Data!$AI101^2+Data!$AJ101^2)</f>
        <v>0.10976426</v>
      </c>
      <c r="AM101" s="32">
        <f>Data!$AI101^2/SQRT(Data!$AH101^2+Data!$AI101^2+Data!$AJ101^2)</f>
        <v>8.890905059</v>
      </c>
      <c r="AN101" s="32">
        <f>Data!$AJ101^2/SQRT(Data!$AH101^2+Data!$AI101^2+Data!$AJ101^2)</f>
        <v>0.10976426</v>
      </c>
      <c r="AO101" s="30">
        <f>Data!$W101-Data!$X101</f>
        <v>1.5</v>
      </c>
      <c r="AP101" s="30">
        <f>Data!$X101-Data!$Y101</f>
        <v>6.5</v>
      </c>
      <c r="AQ101" s="30">
        <f>Data!$Y101-Data!$Z101</f>
        <v>5</v>
      </c>
      <c r="AR101" s="30">
        <f>(Data!$AO101+Data!$AP101)/(Data!$AO101+Data!$AP101+Data!$AQ101)</f>
        <v>0.6153846154</v>
      </c>
      <c r="AS101" s="33">
        <f>Data!$AO101^2/SQRT(Data!$AO101^2+Data!$AP101^2+Data!$AQ101^2)</f>
        <v>0.2698920648</v>
      </c>
      <c r="AT101" s="33">
        <f>Data!$AP101^2/SQRT(Data!$AO101^2+Data!$AP101^2+Data!$AQ101^2)</f>
        <v>5.067973216</v>
      </c>
      <c r="AU101" s="33">
        <f>Data!$AQ101^2/SQRT(Data!$AO101^2+Data!$AP101^2+Data!$AQ101^2)</f>
        <v>2.99880072</v>
      </c>
      <c r="AV101" s="34">
        <f>_xlfn.VAR.P(Data!$K101:$N101)</f>
        <v>20.046875</v>
      </c>
      <c r="AW101" s="35">
        <f>_xlfn.VAR.P(Data!$C101:$F101)</f>
        <v>25.25</v>
      </c>
      <c r="AX101" s="36">
        <f>_xlfn.VAR.P(Data!$G101:$J101)</f>
        <v>27.171875</v>
      </c>
      <c r="AY101" s="37"/>
      <c r="AZ101" s="38"/>
      <c r="BA101" s="39"/>
      <c r="BB101" s="30" t="str">
        <f>IF(AND(Data!$AE101&gt;Data!$AF101,Data!$AE101&gt;Data!$AG101),"1",IF(AND(Data!$AF101&gt;Data!$AE101,Data!$AF101&gt;Data!$AG101),IF(Data!$AF101&lt;2.5*Data!$AE101,"1.2",IF(OR(Data!$AE101&gt;2.5,Data!$AE101+Data!$AF101+Data!$AG101&lt;9),"2.2","2")),IF(AND(Data!$AG101&gt;3.5*Data!$AE101,Data!$AG101&gt;3.5*Data!$AF101,Data!$AE101+Data!$AF101+Data!$AG101&gt;11,Data!$AE101+Data!$AF101&lt;2,Data!$Q101&gt;=18),"3",IF((Data!$AE101&gt;3*Data!$AF101),"1.3",IF(AND(Data!$AF101&gt;3*Data!$AE101,Data!$AF101&gt;2),"2.3","3.3")))))</f>
        <v>3.3</v>
      </c>
      <c r="BC101" s="30" t="str">
        <f>IF(AND(Data!$AL101&gt;Data!$AM101,Data!$AL101&gt;Data!$AN101),"1",IF(AND(Data!$AM101&gt;Data!$AL101,Data!$AM101&gt;Data!$AN101),IF(Data!$AM101&lt;2.5*Data!$AL101,"1.2",IF(OR(Data!$AL101&gt;2.5,Data!$AL101+Data!$AM101+Data!$AN101&lt;9),"2.2","2")),IF(AND(Data!$AN101&gt;3.5*Data!$AL101,Data!$AN101&gt;3.5*Data!$AM101,Data!$AL101+Data!$AM101+Data!$AN101&gt;11,Data!$AL101+Data!$AM101&lt;2,Data!$U101&gt;=18),"3",IF((Data!$AL101&gt;3*Data!$AM101),"1.3",IF(AND(Data!$AM101&gt;3*Data!$AL101,Data!$AM101&gt;2),"2.3","3.3")))))</f>
        <v>2</v>
      </c>
      <c r="BD101" s="30" t="str">
        <f>IF(AND(Data!$AS101&gt;Data!$AT101,Data!$AS101&gt;Data!$AU101),"1",IF(AND(Data!$AT101&gt;Data!$AS101,Data!$AT101&gt;Data!$AU101),IF(Data!$AT101&lt;2.5*Data!$AS101,"1.2",IF(OR(Data!$AS101&gt;2.5,Data!$AS101+Data!$AT101+Data!$AU101&lt;9),"2.2","2")),IF(AND(Data!$AU101&gt;3.5*Data!$AS101,Data!$AU101&gt;3.5*Data!$AT101,Data!$AS101+Data!$AT101+Data!$AU101&gt;11,Data!$AS101+Data!$AT101&lt;2,Data!$Y101&gt;=18),"3",IF((Data!$AS101&gt;3*Data!$AT101),"1.3",IF(AND(Data!$AT101&gt;3*Data!$AS101,Data!$AT101&gt;2),"2.3","3.3")))))</f>
        <v>2.2</v>
      </c>
      <c r="BE101" s="30" t="str">
        <f t="array" ref="BE101">XLOOKUP(Data!$O101,Data!$K101:$N101,$K$1:$N$1,"?",0,1)&amp;XLOOKUP(Data!$P101,Data!$K101:$N101,$K$1:$N$1,"?",0,1)&amp;XLOOKUP(Data!$Q101,Data!$K101:$N101,$K$1:$N$1,"?",0,1)</f>
        <v>CID</v>
      </c>
      <c r="BF101" s="30" t="str">
        <f t="array" ref="BF101">XLOOKUP(Data!$S101,Data!$C101:$F101,$C$1:$F$1,"?",0,1)&amp;XLOOKUP(Data!$T101,Data!$C101:$F101,$C$1:$F$1,"?",0,1)&amp;XLOOKUP(Data!$U101,Data!$C101:$F101,$C$1:$F$1,"?",0,1)</f>
        <v>ICD</v>
      </c>
      <c r="BG101" s="30" t="str">
        <f t="array" ref="BG101">XLOOKUP(Data!$W101,Data!$G101:$J101,$G$1:$J$1,"?",0,1)&amp;XLOOKUP(Data!$X101,Data!$G101:$J101,$G$1:$J$1,"?",0,1)&amp;XLOOKUP(Data!$Y101,Data!$G101:$J101,$G$1:$J$1,"?",0,1)</f>
        <v>DCI</v>
      </c>
      <c r="BH101" s="30" t="str">
        <f>VLOOKUP(LEFT(Data!$BE101,Data!$BB101),'Key 2'!$A$1:$C$40,2,FALSE)</f>
        <v>DIC</v>
      </c>
      <c r="BI101" s="30" t="str">
        <f>VLOOKUP(LEFT(Data!$BF101,Data!$BC101),'Key 2'!$A$1:$C$40,2,FALSE)</f>
        <v>IC</v>
      </c>
      <c r="BJ101" s="30" t="str">
        <f>VLOOKUP(LEFT(Data!$BG101,Data!$BD101),'Key 2'!$A$1:$C$40,2,FALSE)</f>
        <v>DC</v>
      </c>
      <c r="BK101" s="30" t="str">
        <f>IF(AND(Data!$AV101&gt;=15,Data!$O101&gt;=20),"DG",IF(AND(Data!$AW101&gt;=15,Data!$S101&gt;=20),"MG",IF(AND(Data!$AV101&gt;=15,Data!$W101&gt;=20),"LG","0")))</f>
        <v>DG</v>
      </c>
      <c r="BL101" s="30" t="str">
        <f>IF(AND(Data!$BK101="DG",Data!$AW101&gt;=15,Data!$S101&gt;=20,Data!$BH101&lt;&gt;Data!$BI101),"MG","LG")</f>
        <v>MG</v>
      </c>
      <c r="BM101" s="30" t="str">
        <f>IF(Data!$BK101="DG",Data!$BH101,IF(Data!$BK101="MG",Data!$BI101,Data!$BJ101))</f>
        <v>DIC</v>
      </c>
      <c r="BN101" s="30" t="str">
        <f>IF(Data!$BL101="DG",Data!$BH101,IF(Data!$BL101="MG",Data!$BI101,Data!$BJ101))</f>
        <v>IC</v>
      </c>
      <c r="BO101" s="40"/>
      <c r="BP101" s="40"/>
      <c r="BQ101" s="40"/>
      <c r="BR101" s="41"/>
      <c r="BS101" s="41"/>
      <c r="BT101" s="41" t="str">
        <f>VLOOKUP(Data!$BR101,'Key 1'!$B$1:$D$15,2,FALSE)</f>
        <v>TI</v>
      </c>
      <c r="BU101" s="41" t="str">
        <f>VLOOKUP(Data!$BS101,'Key 1'!$B$1:$D$15,2,FALSE)</f>
        <v>TI</v>
      </c>
      <c r="BV101" s="41">
        <f>VLOOKUP(Data!$BR101,'Key 1'!$B$1:$D$15,3,FALSE)</f>
        <v>0</v>
      </c>
      <c r="BW101" s="41">
        <f>VLOOKUP(Data!$BS101,'Key 1'!$B$1:$D$15,3,FALSE)</f>
        <v>0</v>
      </c>
      <c r="BX101" s="41" t="str">
        <f>IF(Data!$BK101="DG",IF(INT(Data!$BB101)-Data!$BB101&lt;0,"Low","High"),IF(Data!$BK101="MG",IF(INT(Data!$BC101)-Data!$BC101&lt;0,"Low","High"),IF(Data!$BK101="LG",IF(INT(Data!$BD101)-Data!$BD101&lt;0,"Low","High"),"High")))</f>
        <v>Low</v>
      </c>
      <c r="BY101" s="41" t="str">
        <f>IF(Data!$BL101="DG",IF(INT(Data!$BB101)-Data!$BB101&lt;0,"Low","High"),IF(Data!$BL101="MG",IF(INT(Data!$BC101)-Data!$BC101&lt;0,"Low","High"),IF(Data!$BL101="LG",IF(INT(Data!$BD101)-Data!$BD101&lt;0,"Low","High"),"High")))</f>
        <v>High</v>
      </c>
      <c r="BZ101" s="41" t="str">
        <f>IF(AND(Data!$BX101="High",Data!$BY101="High"),"High","Low")</f>
        <v>Low</v>
      </c>
      <c r="CA101" s="41" t="str">
        <f>IF(AND(Data!$BM101=Data!$BT101,Data!$BN101=Data!$BU101),"Matched",IF(Data!$BM101=Data!$BT101,"Sec Missed", IF(Data!$BN101=Data!$BU101," Pri Missed", "Both Missed")))</f>
        <v>Both Missed</v>
      </c>
      <c r="CB101" s="42">
        <v>100.0</v>
      </c>
      <c r="CC101" s="42">
        <v>100.0</v>
      </c>
      <c r="CD101" s="42">
        <v>100.0</v>
      </c>
      <c r="CE101" s="43" t="s">
        <v>101</v>
      </c>
      <c r="CF101" s="43" t="s">
        <v>96</v>
      </c>
      <c r="CG101" s="43" t="s">
        <v>17</v>
      </c>
      <c r="CH101" s="45" t="s">
        <v>101</v>
      </c>
      <c r="CI101" s="43" t="s">
        <v>97</v>
      </c>
      <c r="CJ101" s="42">
        <v>100.0</v>
      </c>
      <c r="CK101" s="43" t="s">
        <v>96</v>
      </c>
      <c r="CL101" s="43" t="s">
        <v>102</v>
      </c>
      <c r="CM101" s="42">
        <v>100.0</v>
      </c>
      <c r="CN101" s="43" t="s">
        <v>104</v>
      </c>
      <c r="CO101" s="1"/>
      <c r="CP101" s="1"/>
      <c r="CQ101" s="1"/>
      <c r="CR101" s="1"/>
      <c r="CS101" s="1"/>
      <c r="CT101" s="1"/>
      <c r="CU101" s="1"/>
    </row>
    <row r="102" ht="48.0" customHeight="1">
      <c r="A102" s="28">
        <v>2256.0</v>
      </c>
      <c r="B102" s="29">
        <v>28.0</v>
      </c>
      <c r="C102" s="30">
        <v>12.0</v>
      </c>
      <c r="D102" s="30">
        <v>20.0</v>
      </c>
      <c r="E102" s="30">
        <v>15.0</v>
      </c>
      <c r="F102" s="30">
        <v>23.0</v>
      </c>
      <c r="G102" s="30">
        <v>21.0</v>
      </c>
      <c r="H102" s="30">
        <v>12.0</v>
      </c>
      <c r="I102" s="30">
        <v>15.0</v>
      </c>
      <c r="J102" s="30">
        <v>11.0</v>
      </c>
      <c r="K102" s="30">
        <v>16.0</v>
      </c>
      <c r="L102" s="30">
        <v>16.0</v>
      </c>
      <c r="M102" s="30">
        <v>14.0</v>
      </c>
      <c r="N102" s="30">
        <v>18.0</v>
      </c>
      <c r="O102" s="31">
        <f>LARGE(Data!$K102:$N102,1)</f>
        <v>18</v>
      </c>
      <c r="P102" s="31">
        <f>LARGE(Data!$K102:$N102,2)</f>
        <v>16</v>
      </c>
      <c r="Q102" s="31">
        <f>LARGE(Data!$K102:$N102,3)</f>
        <v>16</v>
      </c>
      <c r="R102" s="31">
        <f>LARGE(Data!$K102:$N102,4)</f>
        <v>14</v>
      </c>
      <c r="S102" s="32">
        <f>LARGE(Data!$C102:$F102,1)</f>
        <v>23</v>
      </c>
      <c r="T102" s="32">
        <f>LARGE(Data!$C102:$F102,2)</f>
        <v>20</v>
      </c>
      <c r="U102" s="32">
        <f>LARGE(Data!$C102:$F102,3)</f>
        <v>15</v>
      </c>
      <c r="V102" s="32">
        <f>LARGE(Data!$C102:$F102,4)</f>
        <v>12</v>
      </c>
      <c r="W102" s="33">
        <f>LARGE(Data!$G102:$J102,1)</f>
        <v>21</v>
      </c>
      <c r="X102" s="33">
        <f>LARGE(Data!$G102:$J102,2)</f>
        <v>15</v>
      </c>
      <c r="Y102" s="33">
        <f>LARGE(Data!$G102:$J102,3)</f>
        <v>12</v>
      </c>
      <c r="Z102" s="33">
        <f>LARGE(Data!$G102:$J102,4)</f>
        <v>11</v>
      </c>
      <c r="AA102" s="30">
        <f>Data!$O102-Data!$P102</f>
        <v>2</v>
      </c>
      <c r="AB102" s="30">
        <f>Data!$P102-Data!$Q102</f>
        <v>0</v>
      </c>
      <c r="AC102" s="30">
        <f>Data!$Q102-Data!$R102</f>
        <v>2</v>
      </c>
      <c r="AD102" s="30">
        <f>(Data!$AA102+Data!$AB102)/SUM(Data!$AA102:$AC102)</f>
        <v>0.5</v>
      </c>
      <c r="AE102" s="31">
        <f>Data!$AA102^2/SQRT(Data!$AA102^2+Data!$AB102^2+Data!$AC102^2)</f>
        <v>1.414213562</v>
      </c>
      <c r="AF102" s="31">
        <f>Data!$AB102^2/SQRT(Data!$AA102^2+Data!$AB102^2+Data!$AC102^2)</f>
        <v>0</v>
      </c>
      <c r="AG102" s="31">
        <f>Data!$AC102^2/SQRT(Data!$AA102^2+Data!$AB102^2+Data!$AC102^2)</f>
        <v>1.414213562</v>
      </c>
      <c r="AH102" s="30">
        <f>Data!$S102-Data!$T102</f>
        <v>3</v>
      </c>
      <c r="AI102" s="30">
        <f>Data!$T102-Data!$U102</f>
        <v>5</v>
      </c>
      <c r="AJ102" s="30">
        <f>Data!$U102-Data!$V102</f>
        <v>3</v>
      </c>
      <c r="AK102" s="30">
        <f>(Data!$AH102+Data!$AI102)/(Data!$AH102+Data!$AI102+Data!$AJ102)</f>
        <v>0.7272727273</v>
      </c>
      <c r="AL102" s="32">
        <f>Data!$AH102^2/SQRT(Data!$AH102^2+Data!$AI102^2+Data!$AJ102^2)</f>
        <v>1.372487133</v>
      </c>
      <c r="AM102" s="32">
        <f>Data!$AI102^2/SQRT(Data!$AH102^2+Data!$AI102^2+Data!$AJ102^2)</f>
        <v>3.812464258</v>
      </c>
      <c r="AN102" s="32">
        <f>Data!$AJ102^2/SQRT(Data!$AH102^2+Data!$AI102^2+Data!$AJ102^2)</f>
        <v>1.372487133</v>
      </c>
      <c r="AO102" s="30">
        <f>Data!$W102-Data!$X102</f>
        <v>6</v>
      </c>
      <c r="AP102" s="30">
        <f>Data!$X102-Data!$Y102</f>
        <v>3</v>
      </c>
      <c r="AQ102" s="30">
        <f>Data!$Y102-Data!$Z102</f>
        <v>1</v>
      </c>
      <c r="AR102" s="30">
        <f>(Data!$AO102+Data!$AP102)/(Data!$AO102+Data!$AP102+Data!$AQ102)</f>
        <v>0.9</v>
      </c>
      <c r="AS102" s="33">
        <f>Data!$AO102^2/SQRT(Data!$AO102^2+Data!$AP102^2+Data!$AQ102^2)</f>
        <v>5.307910422</v>
      </c>
      <c r="AT102" s="33">
        <f>Data!$AP102^2/SQRT(Data!$AO102^2+Data!$AP102^2+Data!$AQ102^2)</f>
        <v>1.326977605</v>
      </c>
      <c r="AU102" s="33">
        <f>Data!$AQ102^2/SQRT(Data!$AO102^2+Data!$AP102^2+Data!$AQ102^2)</f>
        <v>0.1474419562</v>
      </c>
      <c r="AV102" s="34">
        <f>_xlfn.VAR.P(Data!$K102:$N102)</f>
        <v>2</v>
      </c>
      <c r="AW102" s="35">
        <f>_xlfn.VAR.P(Data!$C102:$F102)</f>
        <v>18.25</v>
      </c>
      <c r="AX102" s="36">
        <f>_xlfn.VAR.P(Data!$G102:$J102)</f>
        <v>15.1875</v>
      </c>
      <c r="AY102" s="37"/>
      <c r="AZ102" s="38"/>
      <c r="BA102" s="39"/>
      <c r="BB102" s="30" t="str">
        <f>IF(AND(Data!$AE102&gt;Data!$AF102,Data!$AE102&gt;Data!$AG102),"1",IF(AND(Data!$AF102&gt;Data!$AE102,Data!$AF102&gt;Data!$AG102),IF(Data!$AF102&lt;2.5*Data!$AE102,"1.2",IF(OR(Data!$AE102&gt;2.5,Data!$AE102+Data!$AF102+Data!$AG102&lt;9),"2.2","2")),IF(AND(Data!$AG102&gt;3.5*Data!$AE102,Data!$AG102&gt;3.5*Data!$AF102,Data!$AE102+Data!$AF102+Data!$AG102&gt;11,Data!$AE102+Data!$AF102&lt;2,Data!$Q102&gt;=18),"3",IF((Data!$AE102&gt;3*Data!$AF102),"1.3",IF(AND(Data!$AF102&gt;3*Data!$AE102,Data!$AF102&gt;2),"2.3","3.3")))))</f>
        <v>1.3</v>
      </c>
      <c r="BC102" s="30" t="str">
        <f>IF(AND(Data!$AL102&gt;Data!$AM102,Data!$AL102&gt;Data!$AN102),"1",IF(AND(Data!$AM102&gt;Data!$AL102,Data!$AM102&gt;Data!$AN102),IF(Data!$AM102&lt;2.5*Data!$AL102,"1.2",IF(OR(Data!$AL102&gt;2.5,Data!$AL102+Data!$AM102+Data!$AN102&lt;9),"2.2","2")),IF(AND(Data!$AN102&gt;3.5*Data!$AL102,Data!$AN102&gt;3.5*Data!$AM102,Data!$AL102+Data!$AM102+Data!$AN102&gt;11,Data!$AL102+Data!$AM102&lt;2,Data!$U102&gt;=18),"3",IF((Data!$AL102&gt;3*Data!$AM102),"1.3",IF(AND(Data!$AM102&gt;3*Data!$AL102,Data!$AM102&gt;2),"2.3","3.3")))))</f>
        <v>2.2</v>
      </c>
      <c r="BD102" s="30" t="str">
        <f>IF(AND(Data!$AS102&gt;Data!$AT102,Data!$AS102&gt;Data!$AU102),"1",IF(AND(Data!$AT102&gt;Data!$AS102,Data!$AT102&gt;Data!$AU102),IF(Data!$AT102&lt;2.5*Data!$AS102,"1.2",IF(OR(Data!$AS102&gt;2.5,Data!$AS102+Data!$AT102+Data!$AU102&lt;9),"2.2","2")),IF(AND(Data!$AU102&gt;3.5*Data!$AS102,Data!$AU102&gt;3.5*Data!$AT102,Data!$AS102+Data!$AT102+Data!$AU102&gt;11,Data!$AS102+Data!$AT102&lt;2,Data!$Y102&gt;=18),"3",IF((Data!$AS102&gt;3*Data!$AT102),"1.3",IF(AND(Data!$AT102&gt;3*Data!$AS102,Data!$AT102&gt;2),"2.3","3.3")))))</f>
        <v>1</v>
      </c>
      <c r="BE102" s="30" t="str">
        <f t="array" ref="BE102">XLOOKUP(Data!$O102,Data!$K102:$N102,$K$1:$N$1,"?",0,1)&amp;XLOOKUP(Data!$P102,Data!$K102:$N102,$K$1:$N$1,"?",0,1)&amp;XLOOKUP(Data!$Q102,Data!$K102:$N102,$K$1:$N$1,"?",0,1)</f>
        <v>CDD</v>
      </c>
      <c r="BF102" s="30" t="str">
        <f t="array" ref="BF102">XLOOKUP(Data!$S102,Data!$C102:$F102,$C$1:$F$1,"?",0,1)&amp;XLOOKUP(Data!$T102,Data!$C102:$F102,$C$1:$F$1,"?",0,1)&amp;XLOOKUP(Data!$U102,Data!$C102:$F102,$C$1:$F$1,"?",0,1)</f>
        <v>CIS</v>
      </c>
      <c r="BG102" s="30" t="str">
        <f t="array" ref="BG102">XLOOKUP(Data!$W102,Data!$G102:$J102,$G$1:$J$1,"?",0,1)&amp;XLOOKUP(Data!$X102,Data!$G102:$J102,$G$1:$J$1,"?",0,1)&amp;XLOOKUP(Data!$Y102,Data!$G102:$J102,$G$1:$J$1,"?",0,1)</f>
        <v>DSI</v>
      </c>
      <c r="BH102" s="30" t="str">
        <f>VLOOKUP(LEFT(Data!$BE102,Data!$BB102),'Key 2'!$A$1:$C$40,2,FALSE)</f>
        <v>C</v>
      </c>
      <c r="BI102" s="30" t="str">
        <f>VLOOKUP(LEFT(Data!$BF102,Data!$BC102),'Key 2'!$A$1:$C$40,2,FALSE)</f>
        <v>IC</v>
      </c>
      <c r="BJ102" s="30" t="str">
        <f>VLOOKUP(LEFT(Data!$BG102,Data!$BD102),'Key 2'!$A$1:$C$40,2,FALSE)</f>
        <v>D</v>
      </c>
      <c r="BK102" s="30" t="str">
        <f>IF(AND(Data!$AV102&gt;=15,Data!$O102&gt;=20),"DG",IF(AND(Data!$AW102&gt;=15,Data!$S102&gt;=20),"MG",IF(AND(Data!$AV102&gt;=15,Data!$W102&gt;=20),"LG","0")))</f>
        <v>MG</v>
      </c>
      <c r="BL102" s="30" t="str">
        <f>IF(AND(Data!$BK102="DG",Data!$AW102&gt;=15,Data!$S102&gt;=20,Data!$BH102&lt;&gt;Data!$BI102),"MG","LG")</f>
        <v>LG</v>
      </c>
      <c r="BM102" s="30" t="str">
        <f>IF(Data!$BK102="DG",Data!$BH102,IF(Data!$BK102="MG",Data!$BI102,Data!$BJ102))</f>
        <v>IC</v>
      </c>
      <c r="BN102" s="30" t="str">
        <f>IF(Data!$BL102="DG",Data!$BH102,IF(Data!$BL102="MG",Data!$BI102,Data!$BJ102))</f>
        <v>D</v>
      </c>
      <c r="BO102" s="40"/>
      <c r="BP102" s="40"/>
      <c r="BQ102" s="40"/>
      <c r="BR102" s="41"/>
      <c r="BS102" s="41"/>
      <c r="BT102" s="41" t="str">
        <f>VLOOKUP(Data!$BR102,'Key 1'!$B$1:$D$15,2,FALSE)</f>
        <v>TI</v>
      </c>
      <c r="BU102" s="41" t="str">
        <f>VLOOKUP(Data!$BS102,'Key 1'!$B$1:$D$15,2,FALSE)</f>
        <v>TI</v>
      </c>
      <c r="BV102" s="41">
        <f>VLOOKUP(Data!$BR102,'Key 1'!$B$1:$D$15,3,FALSE)</f>
        <v>0</v>
      </c>
      <c r="BW102" s="41">
        <f>VLOOKUP(Data!$BS102,'Key 1'!$B$1:$D$15,3,FALSE)</f>
        <v>0</v>
      </c>
      <c r="BX102" s="41" t="str">
        <f>IF(Data!$BK102="DG",IF(INT(Data!$BB102)-Data!$BB102&lt;0,"Low","High"),IF(Data!$BK102="MG",IF(INT(Data!$BC102)-Data!$BC102&lt;0,"Low","High"),IF(Data!$BK102="LG",IF(INT(Data!$BD102)-Data!$BD102&lt;0,"Low","High"),"High")))</f>
        <v>Low</v>
      </c>
      <c r="BY102" s="41" t="str">
        <f>IF(Data!$BL102="DG",IF(INT(Data!$BB102)-Data!$BB102&lt;0,"Low","High"),IF(Data!$BL102="MG",IF(INT(Data!$BC102)-Data!$BC102&lt;0,"Low","High"),IF(Data!$BL102="LG",IF(INT(Data!$BD102)-Data!$BD102&lt;0,"Low","High"),"High")))</f>
        <v>High</v>
      </c>
      <c r="BZ102" s="41" t="str">
        <f>IF(AND(Data!$BX102="High",Data!$BY102="High"),"High","Low")</f>
        <v>Low</v>
      </c>
      <c r="CA102" s="41" t="str">
        <f>IF(AND(Data!$BM102=Data!$BT102,Data!$BN102=Data!$BU102),"Matched",IF(Data!$BM102=Data!$BT102,"Sec Missed", IF(Data!$BN102=Data!$BU102," Pri Missed", "Both Missed")))</f>
        <v>Both Missed</v>
      </c>
      <c r="CB102" s="43" t="s">
        <v>100</v>
      </c>
      <c r="CC102" s="42">
        <v>100.0</v>
      </c>
      <c r="CD102" s="42">
        <v>100.0</v>
      </c>
      <c r="CE102" s="44"/>
      <c r="CF102" s="43" t="s">
        <v>96</v>
      </c>
      <c r="CG102" s="43" t="s">
        <v>0</v>
      </c>
      <c r="CH102" s="45" t="s">
        <v>96</v>
      </c>
      <c r="CI102" s="43" t="s">
        <v>102</v>
      </c>
      <c r="CJ102" s="42">
        <v>100.0</v>
      </c>
      <c r="CK102" s="43" t="s">
        <v>96</v>
      </c>
      <c r="CL102" s="43" t="s">
        <v>102</v>
      </c>
      <c r="CM102" s="42">
        <v>100.0</v>
      </c>
      <c r="CN102" s="43" t="s">
        <v>99</v>
      </c>
      <c r="CO102" s="1"/>
      <c r="CP102" s="1"/>
      <c r="CQ102" s="1"/>
      <c r="CR102" s="1"/>
      <c r="CS102" s="1"/>
      <c r="CT102" s="1"/>
      <c r="CU102" s="1"/>
    </row>
    <row r="103" ht="48.0" customHeight="1">
      <c r="A103" s="28">
        <v>2257.0</v>
      </c>
      <c r="B103" s="29">
        <v>28.0</v>
      </c>
      <c r="C103" s="30">
        <v>20.0</v>
      </c>
      <c r="D103" s="30">
        <v>2.0</v>
      </c>
      <c r="E103" s="30">
        <v>15.0</v>
      </c>
      <c r="F103" s="30">
        <v>21.0</v>
      </c>
      <c r="G103" s="30">
        <v>14.0</v>
      </c>
      <c r="H103" s="30">
        <v>3.0</v>
      </c>
      <c r="I103" s="30">
        <v>7.0</v>
      </c>
      <c r="J103" s="30">
        <v>28.0</v>
      </c>
      <c r="K103" s="30">
        <v>17.0</v>
      </c>
      <c r="L103" s="30">
        <v>2.888888888888889</v>
      </c>
      <c r="M103" s="30">
        <v>11.0</v>
      </c>
      <c r="N103" s="30">
        <v>25.166666666666654</v>
      </c>
      <c r="O103" s="31">
        <f>LARGE(Data!$K103:$N103,1)</f>
        <v>25.16666667</v>
      </c>
      <c r="P103" s="31">
        <f>LARGE(Data!$K103:$N103,2)</f>
        <v>17</v>
      </c>
      <c r="Q103" s="31">
        <f>LARGE(Data!$K103:$N103,3)</f>
        <v>11</v>
      </c>
      <c r="R103" s="31">
        <f>LARGE(Data!$K103:$N103,4)</f>
        <v>2.888888889</v>
      </c>
      <c r="S103" s="32">
        <f>LARGE(Data!$C103:$F103,1)</f>
        <v>21</v>
      </c>
      <c r="T103" s="32">
        <f>LARGE(Data!$C103:$F103,2)</f>
        <v>20</v>
      </c>
      <c r="U103" s="32">
        <f>LARGE(Data!$C103:$F103,3)</f>
        <v>15</v>
      </c>
      <c r="V103" s="32">
        <f>LARGE(Data!$C103:$F103,4)</f>
        <v>2</v>
      </c>
      <c r="W103" s="33">
        <f>LARGE(Data!$G103:$J103,1)</f>
        <v>28</v>
      </c>
      <c r="X103" s="33">
        <f>LARGE(Data!$G103:$J103,2)</f>
        <v>14</v>
      </c>
      <c r="Y103" s="33">
        <f>LARGE(Data!$G103:$J103,3)</f>
        <v>7</v>
      </c>
      <c r="Z103" s="33">
        <f>LARGE(Data!$G103:$J103,4)</f>
        <v>3</v>
      </c>
      <c r="AA103" s="30">
        <f>Data!$O103-Data!$P103</f>
        <v>8.166666667</v>
      </c>
      <c r="AB103" s="30">
        <f>Data!$P103-Data!$Q103</f>
        <v>6</v>
      </c>
      <c r="AC103" s="30">
        <f>Data!$Q103-Data!$R103</f>
        <v>8.111111111</v>
      </c>
      <c r="AD103" s="30">
        <f>(Data!$AA103+Data!$AB103)/SUM(Data!$AA103:$AC103)</f>
        <v>0.6359102244</v>
      </c>
      <c r="AE103" s="31">
        <f>Data!$AA103^2/SQRT(Data!$AA103^2+Data!$AB103^2+Data!$AC103^2)</f>
        <v>5.138183321</v>
      </c>
      <c r="AF103" s="31">
        <f>Data!$AB103^2/SQRT(Data!$AA103^2+Data!$AB103^2+Data!$AC103^2)</f>
        <v>2.773463384</v>
      </c>
      <c r="AG103" s="31">
        <f>Data!$AC103^2/SQRT(Data!$AA103^2+Data!$AB103^2+Data!$AC103^2)</f>
        <v>5.068513845</v>
      </c>
      <c r="AH103" s="30">
        <f>Data!$S103-Data!$T103</f>
        <v>1</v>
      </c>
      <c r="AI103" s="30">
        <f>Data!$T103-Data!$U103</f>
        <v>5</v>
      </c>
      <c r="AJ103" s="30">
        <f>Data!$U103-Data!$V103</f>
        <v>13</v>
      </c>
      <c r="AK103" s="30">
        <f>(Data!$AH103+Data!$AI103)/(Data!$AH103+Data!$AI103+Data!$AJ103)</f>
        <v>0.3157894737</v>
      </c>
      <c r="AL103" s="32">
        <f>Data!$AH103^2/SQRT(Data!$AH103^2+Data!$AI103^2+Data!$AJ103^2)</f>
        <v>0.0716114874</v>
      </c>
      <c r="AM103" s="32">
        <f>Data!$AI103^2/SQRT(Data!$AH103^2+Data!$AI103^2+Data!$AJ103^2)</f>
        <v>1.790287185</v>
      </c>
      <c r="AN103" s="32">
        <f>Data!$AJ103^2/SQRT(Data!$AH103^2+Data!$AI103^2+Data!$AJ103^2)</f>
        <v>12.10234137</v>
      </c>
      <c r="AO103" s="30">
        <f>Data!$W103-Data!$X103</f>
        <v>14</v>
      </c>
      <c r="AP103" s="30">
        <f>Data!$X103-Data!$Y103</f>
        <v>7</v>
      </c>
      <c r="AQ103" s="30">
        <f>Data!$Y103-Data!$Z103</f>
        <v>4</v>
      </c>
      <c r="AR103" s="30">
        <f>(Data!$AO103+Data!$AP103)/(Data!$AO103+Data!$AP103+Data!$AQ103)</f>
        <v>0.84</v>
      </c>
      <c r="AS103" s="33">
        <f>Data!$AO103^2/SQRT(Data!$AO103^2+Data!$AP103^2+Data!$AQ103^2)</f>
        <v>12.13209543</v>
      </c>
      <c r="AT103" s="33">
        <f>Data!$AP103^2/SQRT(Data!$AO103^2+Data!$AP103^2+Data!$AQ103^2)</f>
        <v>3.033023857</v>
      </c>
      <c r="AU103" s="33">
        <f>Data!$AQ103^2/SQRT(Data!$AO103^2+Data!$AP103^2+Data!$AQ103^2)</f>
        <v>0.9903751369</v>
      </c>
      <c r="AV103" s="34">
        <f>_xlfn.VAR.P(Data!$K103:$N103)</f>
        <v>66.53761574</v>
      </c>
      <c r="AW103" s="35">
        <f>_xlfn.VAR.P(Data!$C103:$F103)</f>
        <v>57.25</v>
      </c>
      <c r="AX103" s="36">
        <f>_xlfn.VAR.P(Data!$G103:$J103)</f>
        <v>90.5</v>
      </c>
      <c r="AY103" s="37"/>
      <c r="AZ103" s="38"/>
      <c r="BA103" s="39"/>
      <c r="BB103" s="30" t="str">
        <f>IF(AND(Data!$AE103&gt;Data!$AF103,Data!$AE103&gt;Data!$AG103),"1",IF(AND(Data!$AF103&gt;Data!$AE103,Data!$AF103&gt;Data!$AG103),IF(Data!$AF103&lt;2.5*Data!$AE103,"1.2",IF(OR(Data!$AE103&gt;2.5,Data!$AE103+Data!$AF103+Data!$AG103&lt;9),"2.2","2")),IF(AND(Data!$AG103&gt;3.5*Data!$AE103,Data!$AG103&gt;3.5*Data!$AF103,Data!$AE103+Data!$AF103+Data!$AG103&gt;11,Data!$AE103+Data!$AF103&lt;2,Data!$Q103&gt;=18),"3",IF((Data!$AE103&gt;3*Data!$AF103),"1.3",IF(AND(Data!$AF103&gt;3*Data!$AE103,Data!$AF103&gt;2),"2.3","3.3")))))</f>
        <v>1</v>
      </c>
      <c r="BC103" s="30" t="str">
        <f>IF(AND(Data!$AL103&gt;Data!$AM103,Data!$AL103&gt;Data!$AN103),"1",IF(AND(Data!$AM103&gt;Data!$AL103,Data!$AM103&gt;Data!$AN103),IF(Data!$AM103&lt;2.5*Data!$AL103,"1.2",IF(OR(Data!$AL103&gt;2.5,Data!$AL103+Data!$AM103+Data!$AN103&lt;9),"2.2","2")),IF(AND(Data!$AN103&gt;3.5*Data!$AL103,Data!$AN103&gt;3.5*Data!$AM103,Data!$AL103+Data!$AM103+Data!$AN103&gt;11,Data!$AL103+Data!$AM103&lt;2,Data!$U103&gt;=18),"3",IF((Data!$AL103&gt;3*Data!$AM103),"1.3",IF(AND(Data!$AM103&gt;3*Data!$AL103,Data!$AM103&gt;2),"2.3","3.3")))))</f>
        <v>3.3</v>
      </c>
      <c r="BD103" s="30" t="str">
        <f>IF(AND(Data!$AS103&gt;Data!$AT103,Data!$AS103&gt;Data!$AU103),"1",IF(AND(Data!$AT103&gt;Data!$AS103,Data!$AT103&gt;Data!$AU103),IF(Data!$AT103&lt;2.5*Data!$AS103,"1.2",IF(OR(Data!$AS103&gt;2.5,Data!$AS103+Data!$AT103+Data!$AU103&lt;9),"2.2","2")),IF(AND(Data!$AU103&gt;3.5*Data!$AS103,Data!$AU103&gt;3.5*Data!$AT103,Data!$AS103+Data!$AT103+Data!$AU103&gt;11,Data!$AS103+Data!$AT103&lt;2,Data!$Y103&gt;=18),"3",IF((Data!$AS103&gt;3*Data!$AT103),"1.3",IF(AND(Data!$AT103&gt;3*Data!$AS103,Data!$AT103&gt;2),"2.3","3.3")))))</f>
        <v>1</v>
      </c>
      <c r="BE103" s="30" t="str">
        <f t="array" ref="BE103">XLOOKUP(Data!$O103,Data!$K103:$N103,$K$1:$N$1,"?",0,1)&amp;XLOOKUP(Data!$P103,Data!$K103:$N103,$K$1:$N$1,"?",0,1)&amp;XLOOKUP(Data!$Q103,Data!$K103:$N103,$K$1:$N$1,"?",0,1)</f>
        <v>CDS</v>
      </c>
      <c r="BF103" s="30" t="str">
        <f t="array" ref="BF103">XLOOKUP(Data!$S103,Data!$C103:$F103,$C$1:$F$1,"?",0,1)&amp;XLOOKUP(Data!$T103,Data!$C103:$F103,$C$1:$F$1,"?",0,1)&amp;XLOOKUP(Data!$U103,Data!$C103:$F103,$C$1:$F$1,"?",0,1)</f>
        <v>CDS</v>
      </c>
      <c r="BG103" s="30" t="str">
        <f t="array" ref="BG103">XLOOKUP(Data!$W103,Data!$G103:$J103,$G$1:$J$1,"?",0,1)&amp;XLOOKUP(Data!$X103,Data!$G103:$J103,$G$1:$J$1,"?",0,1)&amp;XLOOKUP(Data!$Y103,Data!$G103:$J103,$G$1:$J$1,"?",0,1)</f>
        <v>CDS</v>
      </c>
      <c r="BH103" s="30" t="str">
        <f>VLOOKUP(LEFT(Data!$BE103,Data!$BB103),'Key 2'!$A$1:$C$40,2,FALSE)</f>
        <v>C</v>
      </c>
      <c r="BI103" s="30" t="str">
        <f>VLOOKUP(LEFT(Data!$BF103,Data!$BC103),'Key 2'!$A$1:$C$40,2,FALSE)</f>
        <v>DSC</v>
      </c>
      <c r="BJ103" s="30" t="str">
        <f>VLOOKUP(LEFT(Data!$BG103,Data!$BD103),'Key 2'!$A$1:$C$40,2,FALSE)</f>
        <v>C</v>
      </c>
      <c r="BK103" s="30" t="str">
        <f>IF(AND(Data!$AV103&gt;=15,Data!$O103&gt;=20),"DG",IF(AND(Data!$AW103&gt;=15,Data!$S103&gt;=20),"MG",IF(AND(Data!$AV103&gt;=15,Data!$W103&gt;=20),"LG","0")))</f>
        <v>DG</v>
      </c>
      <c r="BL103" s="30" t="str">
        <f>IF(AND(Data!$BK103="DG",Data!$AW103&gt;=15,Data!$S103&gt;=20,Data!$BH103&lt;&gt;Data!$BI103),"MG","LG")</f>
        <v>MG</v>
      </c>
      <c r="BM103" s="30" t="str">
        <f>IF(Data!$BK103="DG",Data!$BH103,IF(Data!$BK103="MG",Data!$BI103,Data!$BJ103))</f>
        <v>C</v>
      </c>
      <c r="BN103" s="30" t="str">
        <f>IF(Data!$BL103="DG",Data!$BH103,IF(Data!$BL103="MG",Data!$BI103,Data!$BJ103))</f>
        <v>DSC</v>
      </c>
      <c r="BO103" s="40"/>
      <c r="BP103" s="40"/>
      <c r="BQ103" s="40"/>
      <c r="BR103" s="41"/>
      <c r="BS103" s="41"/>
      <c r="BT103" s="41" t="str">
        <f>VLOOKUP(Data!$BR103,'Key 1'!$B$1:$D$15,2,FALSE)</f>
        <v>TI</v>
      </c>
      <c r="BU103" s="41" t="str">
        <f>VLOOKUP(Data!$BS103,'Key 1'!$B$1:$D$15,2,FALSE)</f>
        <v>TI</v>
      </c>
      <c r="BV103" s="41">
        <f>VLOOKUP(Data!$BR103,'Key 1'!$B$1:$D$15,3,FALSE)</f>
        <v>0</v>
      </c>
      <c r="BW103" s="41">
        <f>VLOOKUP(Data!$BS103,'Key 1'!$B$1:$D$15,3,FALSE)</f>
        <v>0</v>
      </c>
      <c r="BX103" s="41" t="str">
        <f>IF(Data!$BK103="DG",IF(INT(Data!$BB103)-Data!$BB103&lt;0,"Low","High"),IF(Data!$BK103="MG",IF(INT(Data!$BC103)-Data!$BC103&lt;0,"Low","High"),IF(Data!$BK103="LG",IF(INT(Data!$BD103)-Data!$BD103&lt;0,"Low","High"),"High")))</f>
        <v>High</v>
      </c>
      <c r="BY103" s="41" t="str">
        <f>IF(Data!$BL103="DG",IF(INT(Data!$BB103)-Data!$BB103&lt;0,"Low","High"),IF(Data!$BL103="MG",IF(INT(Data!$BC103)-Data!$BC103&lt;0,"Low","High"),IF(Data!$BL103="LG",IF(INT(Data!$BD103)-Data!$BD103&lt;0,"Low","High"),"High")))</f>
        <v>Low</v>
      </c>
      <c r="BZ103" s="41" t="str">
        <f>IF(AND(Data!$BX103="High",Data!$BY103="High"),"High","Low")</f>
        <v>Low</v>
      </c>
      <c r="CA103" s="41" t="str">
        <f>IF(AND(Data!$BM103=Data!$BT103,Data!$BN103=Data!$BU103),"Matched",IF(Data!$BM103=Data!$BT103,"Sec Missed", IF(Data!$BN103=Data!$BU103," Pri Missed", "Both Missed")))</f>
        <v>Both Missed</v>
      </c>
      <c r="CB103" s="42">
        <v>92.1</v>
      </c>
      <c r="CC103" s="42">
        <v>77.4</v>
      </c>
      <c r="CD103" s="42">
        <v>100.0</v>
      </c>
      <c r="CE103" s="43" t="s">
        <v>3</v>
      </c>
      <c r="CF103" s="43" t="s">
        <v>17</v>
      </c>
      <c r="CG103" s="43" t="s">
        <v>3</v>
      </c>
      <c r="CH103" s="45" t="s">
        <v>3</v>
      </c>
      <c r="CI103" s="43" t="s">
        <v>97</v>
      </c>
      <c r="CJ103" s="42">
        <v>92.18</v>
      </c>
      <c r="CK103" s="43" t="s">
        <v>17</v>
      </c>
      <c r="CL103" s="43" t="s">
        <v>102</v>
      </c>
      <c r="CM103" s="42">
        <v>77.4</v>
      </c>
      <c r="CN103" s="43" t="s">
        <v>99</v>
      </c>
      <c r="CO103" s="1"/>
      <c r="CP103" s="1"/>
      <c r="CQ103" s="1"/>
      <c r="CR103" s="1"/>
      <c r="CS103" s="1"/>
      <c r="CT103" s="1"/>
      <c r="CU103" s="1"/>
    </row>
    <row r="104" ht="48.0" customHeight="1">
      <c r="A104" s="28">
        <v>2258.0</v>
      </c>
      <c r="B104" s="29">
        <v>28.0</v>
      </c>
      <c r="C104" s="30">
        <v>9.0</v>
      </c>
      <c r="D104" s="30">
        <v>6.0</v>
      </c>
      <c r="E104" s="30">
        <v>18.0</v>
      </c>
      <c r="F104" s="30">
        <v>24.0</v>
      </c>
      <c r="G104" s="30">
        <v>11.0</v>
      </c>
      <c r="H104" s="30">
        <v>7.0</v>
      </c>
      <c r="I104" s="30">
        <v>12.0</v>
      </c>
      <c r="J104" s="30">
        <v>25.0</v>
      </c>
      <c r="K104" s="30">
        <v>10.0</v>
      </c>
      <c r="L104" s="30">
        <v>6.0</v>
      </c>
      <c r="M104" s="30">
        <v>14.0</v>
      </c>
      <c r="N104" s="30">
        <v>25.166666666666654</v>
      </c>
      <c r="O104" s="31">
        <f>LARGE(Data!$K104:$N104,1)</f>
        <v>25.16666667</v>
      </c>
      <c r="P104" s="31">
        <f>LARGE(Data!$K104:$N104,2)</f>
        <v>14</v>
      </c>
      <c r="Q104" s="31">
        <f>LARGE(Data!$K104:$N104,3)</f>
        <v>10</v>
      </c>
      <c r="R104" s="31">
        <f>LARGE(Data!$K104:$N104,4)</f>
        <v>6</v>
      </c>
      <c r="S104" s="32">
        <f>LARGE(Data!$C104:$F104,1)</f>
        <v>24</v>
      </c>
      <c r="T104" s="32">
        <f>LARGE(Data!$C104:$F104,2)</f>
        <v>18</v>
      </c>
      <c r="U104" s="32">
        <f>LARGE(Data!$C104:$F104,3)</f>
        <v>9</v>
      </c>
      <c r="V104" s="32">
        <f>LARGE(Data!$C104:$F104,4)</f>
        <v>6</v>
      </c>
      <c r="W104" s="33">
        <f>LARGE(Data!$G104:$J104,1)</f>
        <v>25</v>
      </c>
      <c r="X104" s="33">
        <f>LARGE(Data!$G104:$J104,2)</f>
        <v>12</v>
      </c>
      <c r="Y104" s="33">
        <f>LARGE(Data!$G104:$J104,3)</f>
        <v>11</v>
      </c>
      <c r="Z104" s="33">
        <f>LARGE(Data!$G104:$J104,4)</f>
        <v>7</v>
      </c>
      <c r="AA104" s="30">
        <f>Data!$O104-Data!$P104</f>
        <v>11.16666667</v>
      </c>
      <c r="AB104" s="30">
        <f>Data!$P104-Data!$Q104</f>
        <v>4</v>
      </c>
      <c r="AC104" s="30">
        <f>Data!$Q104-Data!$R104</f>
        <v>4</v>
      </c>
      <c r="AD104" s="30">
        <f>(Data!$AA104+Data!$AB104)/SUM(Data!$AA104:$AC104)</f>
        <v>0.7913043478</v>
      </c>
      <c r="AE104" s="31">
        <f>Data!$AA104^2/SQRT(Data!$AA104^2+Data!$AB104^2+Data!$AC104^2)</f>
        <v>9.961398294</v>
      </c>
      <c r="AF104" s="31">
        <f>Data!$AB104^2/SQRT(Data!$AA104^2+Data!$AB104^2+Data!$AC104^2)</f>
        <v>1.27818343</v>
      </c>
      <c r="AG104" s="31">
        <f>Data!$AC104^2/SQRT(Data!$AA104^2+Data!$AB104^2+Data!$AC104^2)</f>
        <v>1.27818343</v>
      </c>
      <c r="AH104" s="30">
        <f>Data!$S104-Data!$T104</f>
        <v>6</v>
      </c>
      <c r="AI104" s="30">
        <f>Data!$T104-Data!$U104</f>
        <v>9</v>
      </c>
      <c r="AJ104" s="30">
        <f>Data!$U104-Data!$V104</f>
        <v>3</v>
      </c>
      <c r="AK104" s="30">
        <f>(Data!$AH104+Data!$AI104)/(Data!$AH104+Data!$AI104+Data!$AJ104)</f>
        <v>0.8333333333</v>
      </c>
      <c r="AL104" s="32">
        <f>Data!$AH104^2/SQRT(Data!$AH104^2+Data!$AI104^2+Data!$AJ104^2)</f>
        <v>3.207134903</v>
      </c>
      <c r="AM104" s="32">
        <f>Data!$AI104^2/SQRT(Data!$AH104^2+Data!$AI104^2+Data!$AJ104^2)</f>
        <v>7.216053532</v>
      </c>
      <c r="AN104" s="32">
        <f>Data!$AJ104^2/SQRT(Data!$AH104^2+Data!$AI104^2+Data!$AJ104^2)</f>
        <v>0.8017837257</v>
      </c>
      <c r="AO104" s="30">
        <f>Data!$W104-Data!$X104</f>
        <v>13</v>
      </c>
      <c r="AP104" s="30">
        <f>Data!$X104-Data!$Y104</f>
        <v>1</v>
      </c>
      <c r="AQ104" s="30">
        <f>Data!$Y104-Data!$Z104</f>
        <v>4</v>
      </c>
      <c r="AR104" s="30">
        <f>(Data!$AO104+Data!$AP104)/(Data!$AO104+Data!$AP104+Data!$AQ104)</f>
        <v>0.7777777778</v>
      </c>
      <c r="AS104" s="33">
        <f>Data!$AO104^2/SQRT(Data!$AO104^2+Data!$AP104^2+Data!$AQ104^2)</f>
        <v>12.39168122</v>
      </c>
      <c r="AT104" s="33">
        <f>Data!$AP104^2/SQRT(Data!$AO104^2+Data!$AP104^2+Data!$AQ104^2)</f>
        <v>0.07332355751</v>
      </c>
      <c r="AU104" s="33">
        <f>Data!$AQ104^2/SQRT(Data!$AO104^2+Data!$AP104^2+Data!$AQ104^2)</f>
        <v>1.17317692</v>
      </c>
      <c r="AV104" s="34">
        <f>_xlfn.VAR.P(Data!$K104:$N104)</f>
        <v>51.13020833</v>
      </c>
      <c r="AW104" s="35">
        <f>_xlfn.VAR.P(Data!$C104:$F104)</f>
        <v>51.1875</v>
      </c>
      <c r="AX104" s="36">
        <f>_xlfn.VAR.P(Data!$G104:$J104)</f>
        <v>45.6875</v>
      </c>
      <c r="AY104" s="37"/>
      <c r="AZ104" s="38"/>
      <c r="BA104" s="39"/>
      <c r="BB104" s="30" t="str">
        <f>IF(AND(Data!$AE104&gt;Data!$AF104,Data!$AE104&gt;Data!$AG104),"1",IF(AND(Data!$AF104&gt;Data!$AE104,Data!$AF104&gt;Data!$AG104),IF(Data!$AF104&lt;2.5*Data!$AE104,"1.2",IF(OR(Data!$AE104&gt;2.5,Data!$AE104+Data!$AF104+Data!$AG104&lt;9),"2.2","2")),IF(AND(Data!$AG104&gt;3.5*Data!$AE104,Data!$AG104&gt;3.5*Data!$AF104,Data!$AE104+Data!$AF104+Data!$AG104&gt;11,Data!$AE104+Data!$AF104&lt;2,Data!$Q104&gt;=18),"3",IF((Data!$AE104&gt;3*Data!$AF104),"1.3",IF(AND(Data!$AF104&gt;3*Data!$AE104,Data!$AF104&gt;2),"2.3","3.3")))))</f>
        <v>1</v>
      </c>
      <c r="BC104" s="30" t="str">
        <f>IF(AND(Data!$AL104&gt;Data!$AM104,Data!$AL104&gt;Data!$AN104),"1",IF(AND(Data!$AM104&gt;Data!$AL104,Data!$AM104&gt;Data!$AN104),IF(Data!$AM104&lt;2.5*Data!$AL104,"1.2",IF(OR(Data!$AL104&gt;2.5,Data!$AL104+Data!$AM104+Data!$AN104&lt;9),"2.2","2")),IF(AND(Data!$AN104&gt;3.5*Data!$AL104,Data!$AN104&gt;3.5*Data!$AM104,Data!$AL104+Data!$AM104+Data!$AN104&gt;11,Data!$AL104+Data!$AM104&lt;2,Data!$U104&gt;=18),"3",IF((Data!$AL104&gt;3*Data!$AM104),"1.3",IF(AND(Data!$AM104&gt;3*Data!$AL104,Data!$AM104&gt;2),"2.3","3.3")))))</f>
        <v>1.2</v>
      </c>
      <c r="BD104" s="30" t="str">
        <f>IF(AND(Data!$AS104&gt;Data!$AT104,Data!$AS104&gt;Data!$AU104),"1",IF(AND(Data!$AT104&gt;Data!$AS104,Data!$AT104&gt;Data!$AU104),IF(Data!$AT104&lt;2.5*Data!$AS104,"1.2",IF(OR(Data!$AS104&gt;2.5,Data!$AS104+Data!$AT104+Data!$AU104&lt;9),"2.2","2")),IF(AND(Data!$AU104&gt;3.5*Data!$AS104,Data!$AU104&gt;3.5*Data!$AT104,Data!$AS104+Data!$AT104+Data!$AU104&gt;11,Data!$AS104+Data!$AT104&lt;2,Data!$Y104&gt;=18),"3",IF((Data!$AS104&gt;3*Data!$AT104),"1.3",IF(AND(Data!$AT104&gt;3*Data!$AS104,Data!$AT104&gt;2),"2.3","3.3")))))</f>
        <v>1</v>
      </c>
      <c r="BE104" s="30" t="str">
        <f t="array" ref="BE104">XLOOKUP(Data!$O104,Data!$K104:$N104,$K$1:$N$1,"?",0,1)&amp;XLOOKUP(Data!$P104,Data!$K104:$N104,$K$1:$N$1,"?",0,1)&amp;XLOOKUP(Data!$Q104,Data!$K104:$N104,$K$1:$N$1,"?",0,1)</f>
        <v>CSD</v>
      </c>
      <c r="BF104" s="30" t="str">
        <f t="array" ref="BF104">XLOOKUP(Data!$S104,Data!$C104:$F104,$C$1:$F$1,"?",0,1)&amp;XLOOKUP(Data!$T104,Data!$C104:$F104,$C$1:$F$1,"?",0,1)&amp;XLOOKUP(Data!$U104,Data!$C104:$F104,$C$1:$F$1,"?",0,1)</f>
        <v>CSD</v>
      </c>
      <c r="BG104" s="30" t="str">
        <f t="array" ref="BG104">XLOOKUP(Data!$W104,Data!$G104:$J104,$G$1:$J$1,"?",0,1)&amp;XLOOKUP(Data!$X104,Data!$G104:$J104,$G$1:$J$1,"?",0,1)&amp;XLOOKUP(Data!$Y104,Data!$G104:$J104,$G$1:$J$1,"?",0,1)</f>
        <v>CSD</v>
      </c>
      <c r="BH104" s="30" t="str">
        <f>VLOOKUP(LEFT(Data!$BE104,Data!$BB104),'Key 2'!$A$1:$C$40,2,FALSE)</f>
        <v>C</v>
      </c>
      <c r="BI104" s="30" t="str">
        <f>VLOOKUP(LEFT(Data!$BF104,Data!$BC104),'Key 2'!$A$1:$C$40,2,FALSE)</f>
        <v>C</v>
      </c>
      <c r="BJ104" s="30" t="str">
        <f>VLOOKUP(LEFT(Data!$BG104,Data!$BD104),'Key 2'!$A$1:$C$40,2,FALSE)</f>
        <v>C</v>
      </c>
      <c r="BK104" s="30" t="str">
        <f>IF(AND(Data!$AV104&gt;=15,Data!$O104&gt;=20),"DG",IF(AND(Data!$AW104&gt;=15,Data!$S104&gt;=20),"MG",IF(AND(Data!$AV104&gt;=15,Data!$W104&gt;=20),"LG","0")))</f>
        <v>DG</v>
      </c>
      <c r="BL104" s="30" t="str">
        <f>IF(AND(Data!$BK104="DG",Data!$AW104&gt;=15,Data!$S104&gt;=20,Data!$BH104&lt;&gt;Data!$BI104),"MG","LG")</f>
        <v>LG</v>
      </c>
      <c r="BM104" s="30" t="str">
        <f>IF(Data!$BK104="DG",Data!$BH104,IF(Data!$BK104="MG",Data!$BI104,Data!$BJ104))</f>
        <v>C</v>
      </c>
      <c r="BN104" s="30" t="str">
        <f>IF(Data!$BL104="DG",Data!$BH104,IF(Data!$BL104="MG",Data!$BI104,Data!$BJ104))</f>
        <v>C</v>
      </c>
      <c r="BO104" s="40"/>
      <c r="BP104" s="40"/>
      <c r="BQ104" s="40"/>
      <c r="BR104" s="41"/>
      <c r="BS104" s="41"/>
      <c r="BT104" s="41" t="str">
        <f>VLOOKUP(Data!$BR104,'Key 1'!$B$1:$D$15,2,FALSE)</f>
        <v>TI</v>
      </c>
      <c r="BU104" s="41" t="str">
        <f>VLOOKUP(Data!$BS104,'Key 1'!$B$1:$D$15,2,FALSE)</f>
        <v>TI</v>
      </c>
      <c r="BV104" s="41">
        <f>VLOOKUP(Data!$BR104,'Key 1'!$B$1:$D$15,3,FALSE)</f>
        <v>0</v>
      </c>
      <c r="BW104" s="41">
        <f>VLOOKUP(Data!$BS104,'Key 1'!$B$1:$D$15,3,FALSE)</f>
        <v>0</v>
      </c>
      <c r="BX104" s="41" t="str">
        <f>IF(Data!$BK104="DG",IF(INT(Data!$BB104)-Data!$BB104&lt;0,"Low","High"),IF(Data!$BK104="MG",IF(INT(Data!$BC104)-Data!$BC104&lt;0,"Low","High"),IF(Data!$BK104="LG",IF(INT(Data!$BD104)-Data!$BD104&lt;0,"Low","High"),"High")))</f>
        <v>High</v>
      </c>
      <c r="BY104" s="41" t="str">
        <f>IF(Data!$BL104="DG",IF(INT(Data!$BB104)-Data!$BB104&lt;0,"Low","High"),IF(Data!$BL104="MG",IF(INT(Data!$BC104)-Data!$BC104&lt;0,"Low","High"),IF(Data!$BL104="LG",IF(INT(Data!$BD104)-Data!$BD104&lt;0,"Low","High"),"High")))</f>
        <v>High</v>
      </c>
      <c r="BZ104" s="41" t="str">
        <f>IF(AND(Data!$BX104="High",Data!$BY104="High"),"High","Low")</f>
        <v>High</v>
      </c>
      <c r="CA104" s="41" t="str">
        <f>IF(AND(Data!$BM104=Data!$BT104,Data!$BN104=Data!$BU104),"Matched",IF(Data!$BM104=Data!$BT104,"Sec Missed", IF(Data!$BN104=Data!$BU104," Pri Missed", "Both Missed")))</f>
        <v>Both Missed</v>
      </c>
      <c r="CB104" s="42">
        <v>100.0</v>
      </c>
      <c r="CC104" s="42">
        <v>87.7</v>
      </c>
      <c r="CD104" s="42">
        <v>100.0</v>
      </c>
      <c r="CE104" s="43" t="s">
        <v>3</v>
      </c>
      <c r="CF104" s="43" t="s">
        <v>105</v>
      </c>
      <c r="CG104" s="43" t="s">
        <v>3</v>
      </c>
      <c r="CH104" s="45" t="s">
        <v>3</v>
      </c>
      <c r="CI104" s="43" t="s">
        <v>97</v>
      </c>
      <c r="CJ104" s="42">
        <v>100.0</v>
      </c>
      <c r="CK104" s="43" t="s">
        <v>105</v>
      </c>
      <c r="CL104" s="43" t="s">
        <v>102</v>
      </c>
      <c r="CM104" s="42">
        <v>87.79</v>
      </c>
      <c r="CN104" s="43" t="s">
        <v>99</v>
      </c>
      <c r="CO104" s="1"/>
      <c r="CP104" s="1"/>
      <c r="CQ104" s="1"/>
      <c r="CR104" s="1"/>
      <c r="CS104" s="1"/>
      <c r="CT104" s="1"/>
      <c r="CU104" s="1"/>
    </row>
    <row r="105" ht="48.0" customHeight="1">
      <c r="A105" s="28">
        <v>2259.0</v>
      </c>
      <c r="B105" s="29">
        <v>28.0</v>
      </c>
      <c r="C105" s="30">
        <v>5.0</v>
      </c>
      <c r="D105" s="30">
        <v>6.0</v>
      </c>
      <c r="E105" s="30">
        <v>18.0</v>
      </c>
      <c r="F105" s="30">
        <v>26.0</v>
      </c>
      <c r="G105" s="30">
        <v>6.0</v>
      </c>
      <c r="H105" s="30">
        <v>7.0</v>
      </c>
      <c r="I105" s="30">
        <v>22.0</v>
      </c>
      <c r="J105" s="30">
        <v>27.0</v>
      </c>
      <c r="K105" s="30">
        <v>6.0</v>
      </c>
      <c r="L105" s="30">
        <v>6.0</v>
      </c>
      <c r="M105" s="30">
        <v>19.0</v>
      </c>
      <c r="N105" s="30">
        <v>25.49999999999999</v>
      </c>
      <c r="O105" s="31">
        <f>LARGE(Data!$K105:$N105,1)</f>
        <v>25.5</v>
      </c>
      <c r="P105" s="31">
        <f>LARGE(Data!$K105:$N105,2)</f>
        <v>19</v>
      </c>
      <c r="Q105" s="31">
        <f>LARGE(Data!$K105:$N105,3)</f>
        <v>6</v>
      </c>
      <c r="R105" s="31">
        <f>LARGE(Data!$K105:$N105,4)</f>
        <v>6</v>
      </c>
      <c r="S105" s="32">
        <f>LARGE(Data!$C105:$F105,1)</f>
        <v>26</v>
      </c>
      <c r="T105" s="32">
        <f>LARGE(Data!$C105:$F105,2)</f>
        <v>18</v>
      </c>
      <c r="U105" s="32">
        <f>LARGE(Data!$C105:$F105,3)</f>
        <v>6</v>
      </c>
      <c r="V105" s="32">
        <f>LARGE(Data!$C105:$F105,4)</f>
        <v>5</v>
      </c>
      <c r="W105" s="33">
        <f>LARGE(Data!$G105:$J105,1)</f>
        <v>27</v>
      </c>
      <c r="X105" s="33">
        <f>LARGE(Data!$G105:$J105,2)</f>
        <v>22</v>
      </c>
      <c r="Y105" s="33">
        <f>LARGE(Data!$G105:$J105,3)</f>
        <v>7</v>
      </c>
      <c r="Z105" s="33">
        <f>LARGE(Data!$G105:$J105,4)</f>
        <v>6</v>
      </c>
      <c r="AA105" s="30">
        <f>Data!$O105-Data!$P105</f>
        <v>6.5</v>
      </c>
      <c r="AB105" s="30">
        <f>Data!$P105-Data!$Q105</f>
        <v>13</v>
      </c>
      <c r="AC105" s="30">
        <f>Data!$Q105-Data!$R105</f>
        <v>0</v>
      </c>
      <c r="AD105" s="30">
        <f>(Data!$AA105+Data!$AB105)/SUM(Data!$AA105:$AC105)</f>
        <v>1</v>
      </c>
      <c r="AE105" s="31">
        <f>Data!$AA105^2/SQRT(Data!$AA105^2+Data!$AB105^2+Data!$AC105^2)</f>
        <v>2.906888371</v>
      </c>
      <c r="AF105" s="31">
        <f>Data!$AB105^2/SQRT(Data!$AA105^2+Data!$AB105^2+Data!$AC105^2)</f>
        <v>11.62755348</v>
      </c>
      <c r="AG105" s="31">
        <f>Data!$AC105^2/SQRT(Data!$AA105^2+Data!$AB105^2+Data!$AC105^2)</f>
        <v>0</v>
      </c>
      <c r="AH105" s="30">
        <f>Data!$S105-Data!$T105</f>
        <v>8</v>
      </c>
      <c r="AI105" s="30">
        <f>Data!$T105-Data!$U105</f>
        <v>12</v>
      </c>
      <c r="AJ105" s="30">
        <f>Data!$U105-Data!$V105</f>
        <v>1</v>
      </c>
      <c r="AK105" s="30">
        <f>(Data!$AH105+Data!$AI105)/(Data!$AH105+Data!$AI105+Data!$AJ105)</f>
        <v>0.9523809524</v>
      </c>
      <c r="AL105" s="32">
        <f>Data!$AH105^2/SQRT(Data!$AH105^2+Data!$AI105^2+Data!$AJ105^2)</f>
        <v>4.426972569</v>
      </c>
      <c r="AM105" s="32">
        <f>Data!$AI105^2/SQRT(Data!$AH105^2+Data!$AI105^2+Data!$AJ105^2)</f>
        <v>9.96068828</v>
      </c>
      <c r="AN105" s="32">
        <f>Data!$AJ105^2/SQRT(Data!$AH105^2+Data!$AI105^2+Data!$AJ105^2)</f>
        <v>0.06917144639</v>
      </c>
      <c r="AO105" s="30">
        <f>Data!$W105-Data!$X105</f>
        <v>5</v>
      </c>
      <c r="AP105" s="30">
        <f>Data!$X105-Data!$Y105</f>
        <v>15</v>
      </c>
      <c r="AQ105" s="30">
        <f>Data!$Y105-Data!$Z105</f>
        <v>1</v>
      </c>
      <c r="AR105" s="30">
        <f>(Data!$AO105+Data!$AP105)/(Data!$AO105+Data!$AP105+Data!$AQ105)</f>
        <v>0.9523809524</v>
      </c>
      <c r="AS105" s="33">
        <f>Data!$AO105^2/SQRT(Data!$AO105^2+Data!$AP105^2+Data!$AQ105^2)</f>
        <v>1.577986008</v>
      </c>
      <c r="AT105" s="33">
        <f>Data!$AP105^2/SQRT(Data!$AO105^2+Data!$AP105^2+Data!$AQ105^2)</f>
        <v>14.20187407</v>
      </c>
      <c r="AU105" s="33">
        <f>Data!$AQ105^2/SQRT(Data!$AO105^2+Data!$AP105^2+Data!$AQ105^2)</f>
        <v>0.06311944031</v>
      </c>
      <c r="AV105" s="34">
        <f>_xlfn.VAR.P(Data!$K105:$N105)</f>
        <v>71.296875</v>
      </c>
      <c r="AW105" s="35">
        <f>_xlfn.VAR.P(Data!$C105:$F105)</f>
        <v>76.1875</v>
      </c>
      <c r="AX105" s="36">
        <f>_xlfn.VAR.P(Data!$G105:$J105)</f>
        <v>84.25</v>
      </c>
      <c r="AY105" s="37"/>
      <c r="AZ105" s="38"/>
      <c r="BA105" s="39"/>
      <c r="BB105" s="30" t="str">
        <f>IF(AND(Data!$AE105&gt;Data!$AF105,Data!$AE105&gt;Data!$AG105),"1",IF(AND(Data!$AF105&gt;Data!$AE105,Data!$AF105&gt;Data!$AG105),IF(Data!$AF105&lt;2.5*Data!$AE105,"1.2",IF(OR(Data!$AE105&gt;2.5,Data!$AE105+Data!$AF105+Data!$AG105&lt;9),"2.2","2")),IF(AND(Data!$AG105&gt;3.5*Data!$AE105,Data!$AG105&gt;3.5*Data!$AF105,Data!$AE105+Data!$AF105+Data!$AG105&gt;11,Data!$AE105+Data!$AF105&lt;2,Data!$Q105&gt;=18),"3",IF((Data!$AE105&gt;3*Data!$AF105),"1.3",IF(AND(Data!$AF105&gt;3*Data!$AE105,Data!$AF105&gt;2),"2.3","3.3")))))</f>
        <v>2.2</v>
      </c>
      <c r="BC105" s="30" t="str">
        <f>IF(AND(Data!$AL105&gt;Data!$AM105,Data!$AL105&gt;Data!$AN105),"1",IF(AND(Data!$AM105&gt;Data!$AL105,Data!$AM105&gt;Data!$AN105),IF(Data!$AM105&lt;2.5*Data!$AL105,"1.2",IF(OR(Data!$AL105&gt;2.5,Data!$AL105+Data!$AM105+Data!$AN105&lt;9),"2.2","2")),IF(AND(Data!$AN105&gt;3.5*Data!$AL105,Data!$AN105&gt;3.5*Data!$AM105,Data!$AL105+Data!$AM105+Data!$AN105&gt;11,Data!$AL105+Data!$AM105&lt;2,Data!$U105&gt;=18),"3",IF((Data!$AL105&gt;3*Data!$AM105),"1.3",IF(AND(Data!$AM105&gt;3*Data!$AL105,Data!$AM105&gt;2),"2.3","3.3")))))</f>
        <v>1.2</v>
      </c>
      <c r="BD105" s="30" t="str">
        <f>IF(AND(Data!$AS105&gt;Data!$AT105,Data!$AS105&gt;Data!$AU105),"1",IF(AND(Data!$AT105&gt;Data!$AS105,Data!$AT105&gt;Data!$AU105),IF(Data!$AT105&lt;2.5*Data!$AS105,"1.2",IF(OR(Data!$AS105&gt;2.5,Data!$AS105+Data!$AT105+Data!$AU105&lt;9),"2.2","2")),IF(AND(Data!$AU105&gt;3.5*Data!$AS105,Data!$AU105&gt;3.5*Data!$AT105,Data!$AS105+Data!$AT105+Data!$AU105&gt;11,Data!$AS105+Data!$AT105&lt;2,Data!$Y105&gt;=18),"3",IF((Data!$AS105&gt;3*Data!$AT105),"1.3",IF(AND(Data!$AT105&gt;3*Data!$AS105,Data!$AT105&gt;2),"2.3","3.3")))))</f>
        <v>2</v>
      </c>
      <c r="BE105" s="30" t="str">
        <f t="array" ref="BE105">XLOOKUP(Data!$O105,Data!$K105:$N105,$K$1:$N$1,"?",0,1)&amp;XLOOKUP(Data!$P105,Data!$K105:$N105,$K$1:$N$1,"?",0,1)&amp;XLOOKUP(Data!$Q105,Data!$K105:$N105,$K$1:$N$1,"?",0,1)</f>
        <v>CSD</v>
      </c>
      <c r="BF105" s="30" t="str">
        <f t="array" ref="BF105">XLOOKUP(Data!$S105,Data!$C105:$F105,$C$1:$F$1,"?",0,1)&amp;XLOOKUP(Data!$T105,Data!$C105:$F105,$C$1:$F$1,"?",0,1)&amp;XLOOKUP(Data!$U105,Data!$C105:$F105,$C$1:$F$1,"?",0,1)</f>
        <v>CSI</v>
      </c>
      <c r="BG105" s="30" t="str">
        <f t="array" ref="BG105">XLOOKUP(Data!$W105,Data!$G105:$J105,$G$1:$J$1,"?",0,1)&amp;XLOOKUP(Data!$X105,Data!$G105:$J105,$G$1:$J$1,"?",0,1)&amp;XLOOKUP(Data!$Y105,Data!$G105:$J105,$G$1:$J$1,"?",0,1)</f>
        <v>CSI</v>
      </c>
      <c r="BH105" s="30" t="str">
        <f>VLOOKUP(LEFT(Data!$BE105,Data!$BB105),'Key 2'!$A$1:$C$40,2,FALSE)</f>
        <v>SC</v>
      </c>
      <c r="BI105" s="30" t="str">
        <f>VLOOKUP(LEFT(Data!$BF105,Data!$BC105),'Key 2'!$A$1:$C$40,2,FALSE)</f>
        <v>C</v>
      </c>
      <c r="BJ105" s="30" t="str">
        <f>VLOOKUP(LEFT(Data!$BG105,Data!$BD105),'Key 2'!$A$1:$C$40,2,FALSE)</f>
        <v>SC</v>
      </c>
      <c r="BK105" s="30" t="str">
        <f>IF(AND(Data!$AV105&gt;=15,Data!$O105&gt;=20),"DG",IF(AND(Data!$AW105&gt;=15,Data!$S105&gt;=20),"MG",IF(AND(Data!$AV105&gt;=15,Data!$W105&gt;=20),"LG","0")))</f>
        <v>DG</v>
      </c>
      <c r="BL105" s="30" t="str">
        <f>IF(AND(Data!$BK105="DG",Data!$AW105&gt;=15,Data!$S105&gt;=20,Data!$BH105&lt;&gt;Data!$BI105),"MG","LG")</f>
        <v>MG</v>
      </c>
      <c r="BM105" s="30" t="str">
        <f>IF(Data!$BK105="DG",Data!$BH105,IF(Data!$BK105="MG",Data!$BI105,Data!$BJ105))</f>
        <v>SC</v>
      </c>
      <c r="BN105" s="30" t="str">
        <f>IF(Data!$BL105="DG",Data!$BH105,IF(Data!$BL105="MG",Data!$BI105,Data!$BJ105))</f>
        <v>C</v>
      </c>
      <c r="BO105" s="40"/>
      <c r="BP105" s="40"/>
      <c r="BQ105" s="40"/>
      <c r="BR105" s="41"/>
      <c r="BS105" s="41"/>
      <c r="BT105" s="41" t="str">
        <f>VLOOKUP(Data!$BR105,'Key 1'!$B$1:$D$15,2,FALSE)</f>
        <v>TI</v>
      </c>
      <c r="BU105" s="41" t="str">
        <f>VLOOKUP(Data!$BS105,'Key 1'!$B$1:$D$15,2,FALSE)</f>
        <v>TI</v>
      </c>
      <c r="BV105" s="41">
        <f>VLOOKUP(Data!$BR105,'Key 1'!$B$1:$D$15,3,FALSE)</f>
        <v>0</v>
      </c>
      <c r="BW105" s="41">
        <f>VLOOKUP(Data!$BS105,'Key 1'!$B$1:$D$15,3,FALSE)</f>
        <v>0</v>
      </c>
      <c r="BX105" s="41" t="str">
        <f>IF(Data!$BK105="DG",IF(INT(Data!$BB105)-Data!$BB105&lt;0,"Low","High"),IF(Data!$BK105="MG",IF(INT(Data!$BC105)-Data!$BC105&lt;0,"Low","High"),IF(Data!$BK105="LG",IF(INT(Data!$BD105)-Data!$BD105&lt;0,"Low","High"),"High")))</f>
        <v>Low</v>
      </c>
      <c r="BY105" s="41" t="str">
        <f>IF(Data!$BL105="DG",IF(INT(Data!$BB105)-Data!$BB105&lt;0,"Low","High"),IF(Data!$BL105="MG",IF(INT(Data!$BC105)-Data!$BC105&lt;0,"Low","High"),IF(Data!$BL105="LG",IF(INT(Data!$BD105)-Data!$BD105&lt;0,"Low","High"),"High")))</f>
        <v>Low</v>
      </c>
      <c r="BZ105" s="41" t="str">
        <f>IF(AND(Data!$BX105="High",Data!$BY105="High"),"High","Low")</f>
        <v>Low</v>
      </c>
      <c r="CA105" s="41" t="str">
        <f>IF(AND(Data!$BM105=Data!$BT105,Data!$BN105=Data!$BU105),"Matched",IF(Data!$BM105=Data!$BT105,"Sec Missed", IF(Data!$BN105=Data!$BU105," Pri Missed", "Both Missed")))</f>
        <v>Both Missed</v>
      </c>
      <c r="CB105" s="42">
        <v>100.0</v>
      </c>
      <c r="CC105" s="42">
        <v>72.2</v>
      </c>
      <c r="CD105" s="42">
        <v>100.0</v>
      </c>
      <c r="CE105" s="43" t="s">
        <v>105</v>
      </c>
      <c r="CF105" s="43" t="s">
        <v>105</v>
      </c>
      <c r="CG105" s="43" t="s">
        <v>105</v>
      </c>
      <c r="CH105" s="45" t="s">
        <v>105</v>
      </c>
      <c r="CI105" s="43" t="s">
        <v>97</v>
      </c>
      <c r="CJ105" s="42">
        <v>100.0</v>
      </c>
      <c r="CK105" s="43" t="s">
        <v>105</v>
      </c>
      <c r="CL105" s="43" t="s">
        <v>98</v>
      </c>
      <c r="CM105" s="42">
        <v>100.0</v>
      </c>
      <c r="CN105" s="43" t="s">
        <v>99</v>
      </c>
      <c r="CO105" s="1"/>
      <c r="CP105" s="1"/>
      <c r="CQ105" s="1"/>
      <c r="CR105" s="1"/>
      <c r="CS105" s="1"/>
      <c r="CT105" s="1"/>
      <c r="CU105" s="1"/>
    </row>
    <row r="106" ht="48.0" customHeight="1">
      <c r="A106" s="28">
        <v>2260.0</v>
      </c>
      <c r="B106" s="29">
        <v>28.0</v>
      </c>
      <c r="C106" s="30">
        <v>16.0</v>
      </c>
      <c r="D106" s="30">
        <v>25.0</v>
      </c>
      <c r="E106" s="30">
        <v>7.0</v>
      </c>
      <c r="F106" s="30">
        <v>16.0</v>
      </c>
      <c r="G106" s="30">
        <v>25.0</v>
      </c>
      <c r="H106" s="30">
        <v>12.0</v>
      </c>
      <c r="I106" s="30">
        <v>4.0</v>
      </c>
      <c r="J106" s="30">
        <v>11.0</v>
      </c>
      <c r="K106" s="30">
        <v>21.0</v>
      </c>
      <c r="L106" s="30">
        <v>20.0</v>
      </c>
      <c r="M106" s="30">
        <v>4.0</v>
      </c>
      <c r="N106" s="30">
        <v>12.0</v>
      </c>
      <c r="O106" s="31">
        <f>LARGE(Data!$K106:$N106,1)</f>
        <v>21</v>
      </c>
      <c r="P106" s="31">
        <f>LARGE(Data!$K106:$N106,2)</f>
        <v>20</v>
      </c>
      <c r="Q106" s="31">
        <f>LARGE(Data!$K106:$N106,3)</f>
        <v>12</v>
      </c>
      <c r="R106" s="31">
        <f>LARGE(Data!$K106:$N106,4)</f>
        <v>4</v>
      </c>
      <c r="S106" s="32">
        <f>LARGE(Data!$C106:$F106,1)</f>
        <v>25</v>
      </c>
      <c r="T106" s="32">
        <f>LARGE(Data!$C106:$F106,2)</f>
        <v>16</v>
      </c>
      <c r="U106" s="32">
        <f>LARGE(Data!$C106:$F106,3)</f>
        <v>16</v>
      </c>
      <c r="V106" s="32">
        <f>LARGE(Data!$C106:$F106,4)</f>
        <v>7</v>
      </c>
      <c r="W106" s="33">
        <f>LARGE(Data!$G106:$J106,1)</f>
        <v>25</v>
      </c>
      <c r="X106" s="33">
        <f>LARGE(Data!$G106:$J106,2)</f>
        <v>12</v>
      </c>
      <c r="Y106" s="33">
        <f>LARGE(Data!$G106:$J106,3)</f>
        <v>11</v>
      </c>
      <c r="Z106" s="33">
        <f>LARGE(Data!$G106:$J106,4)</f>
        <v>4</v>
      </c>
      <c r="AA106" s="30">
        <f>Data!$O106-Data!$P106</f>
        <v>1</v>
      </c>
      <c r="AB106" s="30">
        <f>Data!$P106-Data!$Q106</f>
        <v>8</v>
      </c>
      <c r="AC106" s="30">
        <f>Data!$Q106-Data!$R106</f>
        <v>8</v>
      </c>
      <c r="AD106" s="30">
        <f>(Data!$AA106+Data!$AB106)/SUM(Data!$AA106:$AC106)</f>
        <v>0.5294117647</v>
      </c>
      <c r="AE106" s="31">
        <f>Data!$AA106^2/SQRT(Data!$AA106^2+Data!$AB106^2+Data!$AC106^2)</f>
        <v>0.08804509063</v>
      </c>
      <c r="AF106" s="31">
        <f>Data!$AB106^2/SQRT(Data!$AA106^2+Data!$AB106^2+Data!$AC106^2)</f>
        <v>5.6348858</v>
      </c>
      <c r="AG106" s="31">
        <f>Data!$AC106^2/SQRT(Data!$AA106^2+Data!$AB106^2+Data!$AC106^2)</f>
        <v>5.6348858</v>
      </c>
      <c r="AH106" s="30">
        <f>Data!$S106-Data!$T106</f>
        <v>9</v>
      </c>
      <c r="AI106" s="30">
        <f>Data!$T106-Data!$U106</f>
        <v>0</v>
      </c>
      <c r="AJ106" s="30">
        <f>Data!$U106-Data!$V106</f>
        <v>9</v>
      </c>
      <c r="AK106" s="30">
        <f>(Data!$AH106+Data!$AI106)/(Data!$AH106+Data!$AI106+Data!$AJ106)</f>
        <v>0.5</v>
      </c>
      <c r="AL106" s="32">
        <f>Data!$AH106^2/SQRT(Data!$AH106^2+Data!$AI106^2+Data!$AJ106^2)</f>
        <v>6.363961031</v>
      </c>
      <c r="AM106" s="32">
        <f>Data!$AI106^2/SQRT(Data!$AH106^2+Data!$AI106^2+Data!$AJ106^2)</f>
        <v>0</v>
      </c>
      <c r="AN106" s="32">
        <f>Data!$AJ106^2/SQRT(Data!$AH106^2+Data!$AI106^2+Data!$AJ106^2)</f>
        <v>6.363961031</v>
      </c>
      <c r="AO106" s="30">
        <f>Data!$W106-Data!$X106</f>
        <v>13</v>
      </c>
      <c r="AP106" s="30">
        <f>Data!$X106-Data!$Y106</f>
        <v>1</v>
      </c>
      <c r="AQ106" s="30">
        <f>Data!$Y106-Data!$Z106</f>
        <v>7</v>
      </c>
      <c r="AR106" s="30">
        <f>(Data!$AO106+Data!$AP106)/(Data!$AO106+Data!$AP106+Data!$AQ106)</f>
        <v>0.6666666667</v>
      </c>
      <c r="AS106" s="33">
        <f>Data!$AO106^2/SQRT(Data!$AO106^2+Data!$AP106^2+Data!$AQ106^2)</f>
        <v>11.41996169</v>
      </c>
      <c r="AT106" s="33">
        <f>Data!$AP106^2/SQRT(Data!$AO106^2+Data!$AP106^2+Data!$AQ106^2)</f>
        <v>0.06757373784</v>
      </c>
      <c r="AU106" s="33">
        <f>Data!$AQ106^2/SQRT(Data!$AO106^2+Data!$AP106^2+Data!$AQ106^2)</f>
        <v>3.311113154</v>
      </c>
      <c r="AV106" s="34">
        <f>_xlfn.VAR.P(Data!$K106:$N106)</f>
        <v>47.1875</v>
      </c>
      <c r="AW106" s="35">
        <f>_xlfn.VAR.P(Data!$C106:$F106)</f>
        <v>40.5</v>
      </c>
      <c r="AX106" s="36">
        <f>_xlfn.VAR.P(Data!$G106:$J106)</f>
        <v>57.5</v>
      </c>
      <c r="AY106" s="37"/>
      <c r="AZ106" s="38"/>
      <c r="BA106" s="39"/>
      <c r="BB106" s="30" t="str">
        <f>IF(AND(Data!$AE106&gt;Data!$AF106,Data!$AE106&gt;Data!$AG106),"1",IF(AND(Data!$AF106&gt;Data!$AE106,Data!$AF106&gt;Data!$AG106),IF(Data!$AF106&lt;2.5*Data!$AE106,"1.2",IF(OR(Data!$AE106&gt;2.5,Data!$AE106+Data!$AF106+Data!$AG106&lt;9),"2.2","2")),IF(AND(Data!$AG106&gt;3.5*Data!$AE106,Data!$AG106&gt;3.5*Data!$AF106,Data!$AE106+Data!$AF106+Data!$AG106&gt;11,Data!$AE106+Data!$AF106&lt;2,Data!$Q106&gt;=18),"3",IF((Data!$AE106&gt;3*Data!$AF106),"1.3",IF(AND(Data!$AF106&gt;3*Data!$AE106,Data!$AF106&gt;2),"2.3","3.3")))))</f>
        <v>2.3</v>
      </c>
      <c r="BC106" s="30" t="str">
        <f>IF(AND(Data!$AL106&gt;Data!$AM106,Data!$AL106&gt;Data!$AN106),"1",IF(AND(Data!$AM106&gt;Data!$AL106,Data!$AM106&gt;Data!$AN106),IF(Data!$AM106&lt;2.5*Data!$AL106,"1.2",IF(OR(Data!$AL106&gt;2.5,Data!$AL106+Data!$AM106+Data!$AN106&lt;9),"2.2","2")),IF(AND(Data!$AN106&gt;3.5*Data!$AL106,Data!$AN106&gt;3.5*Data!$AM106,Data!$AL106+Data!$AM106+Data!$AN106&gt;11,Data!$AL106+Data!$AM106&lt;2,Data!$U106&gt;=18),"3",IF((Data!$AL106&gt;3*Data!$AM106),"1.3",IF(AND(Data!$AM106&gt;3*Data!$AL106,Data!$AM106&gt;2),"2.3","3.3")))))</f>
        <v>1.3</v>
      </c>
      <c r="BD106" s="30" t="str">
        <f>IF(AND(Data!$AS106&gt;Data!$AT106,Data!$AS106&gt;Data!$AU106),"1",IF(AND(Data!$AT106&gt;Data!$AS106,Data!$AT106&gt;Data!$AU106),IF(Data!$AT106&lt;2.5*Data!$AS106,"1.2",IF(OR(Data!$AS106&gt;2.5,Data!$AS106+Data!$AT106+Data!$AU106&lt;9),"2.2","2")),IF(AND(Data!$AU106&gt;3.5*Data!$AS106,Data!$AU106&gt;3.5*Data!$AT106,Data!$AS106+Data!$AT106+Data!$AU106&gt;11,Data!$AS106+Data!$AT106&lt;2,Data!$Y106&gt;=18),"3",IF((Data!$AS106&gt;3*Data!$AT106),"1.3",IF(AND(Data!$AT106&gt;3*Data!$AS106,Data!$AT106&gt;2),"2.3","3.3")))))</f>
        <v>1</v>
      </c>
      <c r="BE106" s="30" t="str">
        <f t="array" ref="BE106">XLOOKUP(Data!$O106,Data!$K106:$N106,$K$1:$N$1,"?",0,1)&amp;XLOOKUP(Data!$P106,Data!$K106:$N106,$K$1:$N$1,"?",0,1)&amp;XLOOKUP(Data!$Q106,Data!$K106:$N106,$K$1:$N$1,"?",0,1)</f>
        <v>DIC</v>
      </c>
      <c r="BF106" s="30" t="str">
        <f t="array" ref="BF106">XLOOKUP(Data!$S106,Data!$C106:$F106,$C$1:$F$1,"?",0,1)&amp;XLOOKUP(Data!$T106,Data!$C106:$F106,$C$1:$F$1,"?",0,1)&amp;XLOOKUP(Data!$U106,Data!$C106:$F106,$C$1:$F$1,"?",0,1)</f>
        <v>IDD</v>
      </c>
      <c r="BG106" s="30" t="str">
        <f t="array" ref="BG106">XLOOKUP(Data!$W106,Data!$G106:$J106,$G$1:$J$1,"?",0,1)&amp;XLOOKUP(Data!$X106,Data!$G106:$J106,$G$1:$J$1,"?",0,1)&amp;XLOOKUP(Data!$Y106,Data!$G106:$J106,$G$1:$J$1,"?",0,1)</f>
        <v>DIC</v>
      </c>
      <c r="BH106" s="30" t="str">
        <f>VLOOKUP(LEFT(Data!$BE106,Data!$BB106),'Key 2'!$A$1:$C$40,2,FALSE)</f>
        <v>DI</v>
      </c>
      <c r="BI106" s="30" t="str">
        <f>VLOOKUP(LEFT(Data!$BF106,Data!$BC106),'Key 2'!$A$1:$C$40,2,FALSE)</f>
        <v>I</v>
      </c>
      <c r="BJ106" s="30" t="str">
        <f>VLOOKUP(LEFT(Data!$BG106,Data!$BD106),'Key 2'!$A$1:$C$40,2,FALSE)</f>
        <v>D</v>
      </c>
      <c r="BK106" s="30" t="str">
        <f>IF(AND(Data!$AV106&gt;=15,Data!$O106&gt;=20),"DG",IF(AND(Data!$AW106&gt;=15,Data!$S106&gt;=20),"MG",IF(AND(Data!$AV106&gt;=15,Data!$W106&gt;=20),"LG","0")))</f>
        <v>DG</v>
      </c>
      <c r="BL106" s="30" t="str">
        <f>IF(AND(Data!$BK106="DG",Data!$AW106&gt;=15,Data!$S106&gt;=20,Data!$BH106&lt;&gt;Data!$BI106),"MG","LG")</f>
        <v>MG</v>
      </c>
      <c r="BM106" s="30" t="str">
        <f>IF(Data!$BK106="DG",Data!$BH106,IF(Data!$BK106="MG",Data!$BI106,Data!$BJ106))</f>
        <v>DI</v>
      </c>
      <c r="BN106" s="30" t="str">
        <f>IF(Data!$BL106="DG",Data!$BH106,IF(Data!$BL106="MG",Data!$BI106,Data!$BJ106))</f>
        <v>I</v>
      </c>
      <c r="BO106" s="40"/>
      <c r="BP106" s="40"/>
      <c r="BQ106" s="40"/>
      <c r="BR106" s="41"/>
      <c r="BS106" s="41"/>
      <c r="BT106" s="41" t="str">
        <f>VLOOKUP(Data!$BR106,'Key 1'!$B$1:$D$15,2,FALSE)</f>
        <v>TI</v>
      </c>
      <c r="BU106" s="41" t="str">
        <f>VLOOKUP(Data!$BS106,'Key 1'!$B$1:$D$15,2,FALSE)</f>
        <v>TI</v>
      </c>
      <c r="BV106" s="41">
        <f>VLOOKUP(Data!$BR106,'Key 1'!$B$1:$D$15,3,FALSE)</f>
        <v>0</v>
      </c>
      <c r="BW106" s="41">
        <f>VLOOKUP(Data!$BS106,'Key 1'!$B$1:$D$15,3,FALSE)</f>
        <v>0</v>
      </c>
      <c r="BX106" s="41" t="str">
        <f>IF(Data!$BK106="DG",IF(INT(Data!$BB106)-Data!$BB106&lt;0,"Low","High"),IF(Data!$BK106="MG",IF(INT(Data!$BC106)-Data!$BC106&lt;0,"Low","High"),IF(Data!$BK106="LG",IF(INT(Data!$BD106)-Data!$BD106&lt;0,"Low","High"),"High")))</f>
        <v>Low</v>
      </c>
      <c r="BY106" s="41" t="str">
        <f>IF(Data!$BL106="DG",IF(INT(Data!$BB106)-Data!$BB106&lt;0,"Low","High"),IF(Data!$BL106="MG",IF(INT(Data!$BC106)-Data!$BC106&lt;0,"Low","High"),IF(Data!$BL106="LG",IF(INT(Data!$BD106)-Data!$BD106&lt;0,"Low","High"),"High")))</f>
        <v>Low</v>
      </c>
      <c r="BZ106" s="41" t="str">
        <f>IF(AND(Data!$BX106="High",Data!$BY106="High"),"High","Low")</f>
        <v>Low</v>
      </c>
      <c r="CA106" s="41" t="str">
        <f>IF(AND(Data!$BM106=Data!$BT106,Data!$BN106=Data!$BU106),"Matched",IF(Data!$BM106=Data!$BT106,"Sec Missed", IF(Data!$BN106=Data!$BU106," Pri Missed", "Both Missed")))</f>
        <v>Both Missed</v>
      </c>
      <c r="CB106" s="42">
        <v>100.0</v>
      </c>
      <c r="CC106" s="42">
        <v>100.0</v>
      </c>
      <c r="CD106" s="42">
        <v>100.0</v>
      </c>
      <c r="CE106" s="43" t="s">
        <v>15</v>
      </c>
      <c r="CF106" s="43" t="s">
        <v>1</v>
      </c>
      <c r="CG106" s="43" t="s">
        <v>0</v>
      </c>
      <c r="CH106" s="45" t="s">
        <v>15</v>
      </c>
      <c r="CI106" s="43" t="s">
        <v>97</v>
      </c>
      <c r="CJ106" s="42">
        <v>100.0</v>
      </c>
      <c r="CK106" s="43" t="s">
        <v>1</v>
      </c>
      <c r="CL106" s="43" t="s">
        <v>102</v>
      </c>
      <c r="CM106" s="42">
        <v>100.0</v>
      </c>
      <c r="CN106" s="43" t="s">
        <v>103</v>
      </c>
      <c r="CO106" s="1"/>
      <c r="CP106" s="1"/>
      <c r="CQ106" s="1"/>
      <c r="CR106" s="1"/>
      <c r="CS106" s="1"/>
      <c r="CT106" s="1"/>
      <c r="CU106" s="1"/>
    </row>
    <row r="107" ht="48.0" customHeight="1">
      <c r="A107" s="28">
        <v>2261.0</v>
      </c>
      <c r="B107" s="29">
        <v>28.0</v>
      </c>
      <c r="C107" s="30">
        <v>22.5</v>
      </c>
      <c r="D107" s="30">
        <v>12.0</v>
      </c>
      <c r="E107" s="30">
        <v>13.0</v>
      </c>
      <c r="F107" s="30">
        <v>16.0</v>
      </c>
      <c r="G107" s="30">
        <v>14.0</v>
      </c>
      <c r="H107" s="30">
        <v>16.0</v>
      </c>
      <c r="I107" s="30">
        <v>15.0</v>
      </c>
      <c r="J107" s="30">
        <v>14.0</v>
      </c>
      <c r="K107" s="30">
        <v>18.0</v>
      </c>
      <c r="L107" s="30">
        <v>12.0</v>
      </c>
      <c r="M107" s="30">
        <v>13.0</v>
      </c>
      <c r="N107" s="30">
        <v>14.0</v>
      </c>
      <c r="O107" s="31">
        <f>LARGE(Data!$K107:$N107,1)</f>
        <v>18</v>
      </c>
      <c r="P107" s="31">
        <f>LARGE(Data!$K107:$N107,2)</f>
        <v>14</v>
      </c>
      <c r="Q107" s="31">
        <f>LARGE(Data!$K107:$N107,3)</f>
        <v>13</v>
      </c>
      <c r="R107" s="31">
        <f>LARGE(Data!$K107:$N107,4)</f>
        <v>12</v>
      </c>
      <c r="S107" s="32">
        <f>LARGE(Data!$C107:$F107,1)</f>
        <v>22.5</v>
      </c>
      <c r="T107" s="32">
        <f>LARGE(Data!$C107:$F107,2)</f>
        <v>16</v>
      </c>
      <c r="U107" s="32">
        <f>LARGE(Data!$C107:$F107,3)</f>
        <v>13</v>
      </c>
      <c r="V107" s="32">
        <f>LARGE(Data!$C107:$F107,4)</f>
        <v>12</v>
      </c>
      <c r="W107" s="33">
        <f>LARGE(Data!$G107:$J107,1)</f>
        <v>16</v>
      </c>
      <c r="X107" s="33">
        <f>LARGE(Data!$G107:$J107,2)</f>
        <v>15</v>
      </c>
      <c r="Y107" s="33">
        <f>LARGE(Data!$G107:$J107,3)</f>
        <v>14</v>
      </c>
      <c r="Z107" s="33">
        <f>LARGE(Data!$G107:$J107,4)</f>
        <v>14</v>
      </c>
      <c r="AA107" s="30">
        <f>Data!$O107-Data!$P107</f>
        <v>4</v>
      </c>
      <c r="AB107" s="30">
        <f>Data!$P107-Data!$Q107</f>
        <v>1</v>
      </c>
      <c r="AC107" s="30">
        <f>Data!$Q107-Data!$R107</f>
        <v>1</v>
      </c>
      <c r="AD107" s="30">
        <f>(Data!$AA107+Data!$AB107)/SUM(Data!$AA107:$AC107)</f>
        <v>0.8333333333</v>
      </c>
      <c r="AE107" s="31">
        <f>Data!$AA107^2/SQRT(Data!$AA107^2+Data!$AB107^2+Data!$AC107^2)</f>
        <v>3.771236166</v>
      </c>
      <c r="AF107" s="31">
        <f>Data!$AB107^2/SQRT(Data!$AA107^2+Data!$AB107^2+Data!$AC107^2)</f>
        <v>0.2357022604</v>
      </c>
      <c r="AG107" s="31">
        <f>Data!$AC107^2/SQRT(Data!$AA107^2+Data!$AB107^2+Data!$AC107^2)</f>
        <v>0.2357022604</v>
      </c>
      <c r="AH107" s="30">
        <f>Data!$S107-Data!$T107</f>
        <v>6.5</v>
      </c>
      <c r="AI107" s="30">
        <f>Data!$T107-Data!$U107</f>
        <v>3</v>
      </c>
      <c r="AJ107" s="30">
        <f>Data!$U107-Data!$V107</f>
        <v>1</v>
      </c>
      <c r="AK107" s="30">
        <f>(Data!$AH107+Data!$AI107)/(Data!$AH107+Data!$AI107+Data!$AJ107)</f>
        <v>0.9047619048</v>
      </c>
      <c r="AL107" s="32">
        <f>Data!$AH107^2/SQRT(Data!$AH107^2+Data!$AI107^2+Data!$AJ107^2)</f>
        <v>5.84498722</v>
      </c>
      <c r="AM107" s="32">
        <f>Data!$AI107^2/SQRT(Data!$AH107^2+Data!$AI107^2+Data!$AJ107^2)</f>
        <v>1.245086035</v>
      </c>
      <c r="AN107" s="32">
        <f>Data!$AJ107^2/SQRT(Data!$AH107^2+Data!$AI107^2+Data!$AJ107^2)</f>
        <v>0.1383428928</v>
      </c>
      <c r="AO107" s="30">
        <f>Data!$W107-Data!$X107</f>
        <v>1</v>
      </c>
      <c r="AP107" s="30">
        <f>Data!$X107-Data!$Y107</f>
        <v>1</v>
      </c>
      <c r="AQ107" s="30">
        <f>Data!$Y107-Data!$Z107</f>
        <v>0</v>
      </c>
      <c r="AR107" s="30">
        <f>(Data!$AO107+Data!$AP107)/(Data!$AO107+Data!$AP107+Data!$AQ107)</f>
        <v>1</v>
      </c>
      <c r="AS107" s="33">
        <f>Data!$AO107^2/SQRT(Data!$AO107^2+Data!$AP107^2+Data!$AQ107^2)</f>
        <v>0.7071067812</v>
      </c>
      <c r="AT107" s="33">
        <f>Data!$AP107^2/SQRT(Data!$AO107^2+Data!$AP107^2+Data!$AQ107^2)</f>
        <v>0.7071067812</v>
      </c>
      <c r="AU107" s="33">
        <f>Data!$AQ107^2/SQRT(Data!$AO107^2+Data!$AP107^2+Data!$AQ107^2)</f>
        <v>0</v>
      </c>
      <c r="AV107" s="34">
        <f>_xlfn.VAR.P(Data!$K107:$N107)</f>
        <v>5.1875</v>
      </c>
      <c r="AW107" s="35">
        <f>_xlfn.VAR.P(Data!$C107:$F107)</f>
        <v>16.796875</v>
      </c>
      <c r="AX107" s="36">
        <f>_xlfn.VAR.P(Data!$G107:$J107)</f>
        <v>0.6875</v>
      </c>
      <c r="AY107" s="37"/>
      <c r="AZ107" s="38"/>
      <c r="BA107" s="39"/>
      <c r="BB107" s="30" t="str">
        <f>IF(AND(Data!$AE107&gt;Data!$AF107,Data!$AE107&gt;Data!$AG107),"1",IF(AND(Data!$AF107&gt;Data!$AE107,Data!$AF107&gt;Data!$AG107),IF(Data!$AF107&lt;2.5*Data!$AE107,"1.2",IF(OR(Data!$AE107&gt;2.5,Data!$AE107+Data!$AF107+Data!$AG107&lt;9),"2.2","2")),IF(AND(Data!$AG107&gt;3.5*Data!$AE107,Data!$AG107&gt;3.5*Data!$AF107,Data!$AE107+Data!$AF107+Data!$AG107&gt;11,Data!$AE107+Data!$AF107&lt;2,Data!$Q107&gt;=18),"3",IF((Data!$AE107&gt;3*Data!$AF107),"1.3",IF(AND(Data!$AF107&gt;3*Data!$AE107,Data!$AF107&gt;2),"2.3","3.3")))))</f>
        <v>1</v>
      </c>
      <c r="BC107" s="30" t="str">
        <f>IF(AND(Data!$AL107&gt;Data!$AM107,Data!$AL107&gt;Data!$AN107),"1",IF(AND(Data!$AM107&gt;Data!$AL107,Data!$AM107&gt;Data!$AN107),IF(Data!$AM107&lt;2.5*Data!$AL107,"1.2",IF(OR(Data!$AL107&gt;2.5,Data!$AL107+Data!$AM107+Data!$AN107&lt;9),"2.2","2")),IF(AND(Data!$AN107&gt;3.5*Data!$AL107,Data!$AN107&gt;3.5*Data!$AM107,Data!$AL107+Data!$AM107+Data!$AN107&gt;11,Data!$AL107+Data!$AM107&lt;2,Data!$U107&gt;=18),"3",IF((Data!$AL107&gt;3*Data!$AM107),"1.3",IF(AND(Data!$AM107&gt;3*Data!$AL107,Data!$AM107&gt;2),"2.3","3.3")))))</f>
        <v>1</v>
      </c>
      <c r="BD107" s="30" t="str">
        <f>IF(AND(Data!$AS107&gt;Data!$AT107,Data!$AS107&gt;Data!$AU107),"1",IF(AND(Data!$AT107&gt;Data!$AS107,Data!$AT107&gt;Data!$AU107),IF(Data!$AT107&lt;2.5*Data!$AS107,"1.2",IF(OR(Data!$AS107&gt;2.5,Data!$AS107+Data!$AT107+Data!$AU107&lt;9),"2.2","2")),IF(AND(Data!$AU107&gt;3.5*Data!$AS107,Data!$AU107&gt;3.5*Data!$AT107,Data!$AS107+Data!$AT107+Data!$AU107&gt;11,Data!$AS107+Data!$AT107&lt;2,Data!$Y107&gt;=18),"3",IF((Data!$AS107&gt;3*Data!$AT107),"1.3",IF(AND(Data!$AT107&gt;3*Data!$AS107,Data!$AT107&gt;2),"2.3","3.3")))))</f>
        <v>3.3</v>
      </c>
      <c r="BE107" s="30" t="str">
        <f t="array" ref="BE107">XLOOKUP(Data!$O107,Data!$K107:$N107,$K$1:$N$1,"?",0,1)&amp;XLOOKUP(Data!$P107,Data!$K107:$N107,$K$1:$N$1,"?",0,1)&amp;XLOOKUP(Data!$Q107,Data!$K107:$N107,$K$1:$N$1,"?",0,1)</f>
        <v>DCS</v>
      </c>
      <c r="BF107" s="30" t="str">
        <f t="array" ref="BF107">XLOOKUP(Data!$S107,Data!$C107:$F107,$C$1:$F$1,"?",0,1)&amp;XLOOKUP(Data!$T107,Data!$C107:$F107,$C$1:$F$1,"?",0,1)&amp;XLOOKUP(Data!$U107,Data!$C107:$F107,$C$1:$F$1,"?",0,1)</f>
        <v>DCS</v>
      </c>
      <c r="BG107" s="30" t="str">
        <f t="array" ref="BG107">XLOOKUP(Data!$W107,Data!$G107:$J107,$G$1:$J$1,"?",0,1)&amp;XLOOKUP(Data!$X107,Data!$G107:$J107,$G$1:$J$1,"?",0,1)&amp;XLOOKUP(Data!$Y107,Data!$G107:$J107,$G$1:$J$1,"?",0,1)</f>
        <v>ISD</v>
      </c>
      <c r="BH107" s="30" t="str">
        <f>VLOOKUP(LEFT(Data!$BE107,Data!$BB107),'Key 2'!$A$1:$C$40,2,FALSE)</f>
        <v>D</v>
      </c>
      <c r="BI107" s="30" t="str">
        <f>VLOOKUP(LEFT(Data!$BF107,Data!$BC107),'Key 2'!$A$1:$C$40,2,FALSE)</f>
        <v>D</v>
      </c>
      <c r="BJ107" s="30" t="str">
        <f>VLOOKUP(LEFT(Data!$BG107,Data!$BD107),'Key 2'!$A$1:$C$40,2,FALSE)</f>
        <v>DIS</v>
      </c>
      <c r="BK107" s="30" t="str">
        <f>IF(AND(Data!$AV107&gt;=15,Data!$O107&gt;=20),"DG",IF(AND(Data!$AW107&gt;=15,Data!$S107&gt;=20),"MG",IF(AND(Data!$AV107&gt;=15,Data!$W107&gt;=20),"LG","0")))</f>
        <v>MG</v>
      </c>
      <c r="BL107" s="30" t="str">
        <f>IF(AND(Data!$BK107="DG",Data!$AW107&gt;=15,Data!$S107&gt;=20,Data!$BH107&lt;&gt;Data!$BI107),"MG","LG")</f>
        <v>LG</v>
      </c>
      <c r="BM107" s="30" t="str">
        <f>IF(Data!$BK107="DG",Data!$BH107,IF(Data!$BK107="MG",Data!$BI107,Data!$BJ107))</f>
        <v>D</v>
      </c>
      <c r="BN107" s="30" t="str">
        <f>IF(Data!$BL107="DG",Data!$BH107,IF(Data!$BL107="MG",Data!$BI107,Data!$BJ107))</f>
        <v>DIS</v>
      </c>
      <c r="BO107" s="40"/>
      <c r="BP107" s="40"/>
      <c r="BQ107" s="40"/>
      <c r="BR107" s="41"/>
      <c r="BS107" s="41"/>
      <c r="BT107" s="41" t="str">
        <f>VLOOKUP(Data!$BR107,'Key 1'!$B$1:$D$15,2,FALSE)</f>
        <v>TI</v>
      </c>
      <c r="BU107" s="41" t="str">
        <f>VLOOKUP(Data!$BS107,'Key 1'!$B$1:$D$15,2,FALSE)</f>
        <v>TI</v>
      </c>
      <c r="BV107" s="41">
        <f>VLOOKUP(Data!$BR107,'Key 1'!$B$1:$D$15,3,FALSE)</f>
        <v>0</v>
      </c>
      <c r="BW107" s="41">
        <f>VLOOKUP(Data!$BS107,'Key 1'!$B$1:$D$15,3,FALSE)</f>
        <v>0</v>
      </c>
      <c r="BX107" s="41" t="str">
        <f>IF(Data!$BK107="DG",IF(INT(Data!$BB107)-Data!$BB107&lt;0,"Low","High"),IF(Data!$BK107="MG",IF(INT(Data!$BC107)-Data!$BC107&lt;0,"Low","High"),IF(Data!$BK107="LG",IF(INT(Data!$BD107)-Data!$BD107&lt;0,"Low","High"),"High")))</f>
        <v>High</v>
      </c>
      <c r="BY107" s="41" t="str">
        <f>IF(Data!$BL107="DG",IF(INT(Data!$BB107)-Data!$BB107&lt;0,"Low","High"),IF(Data!$BL107="MG",IF(INT(Data!$BC107)-Data!$BC107&lt;0,"Low","High"),IF(Data!$BL107="LG",IF(INT(Data!$BD107)-Data!$BD107&lt;0,"Low","High"),"High")))</f>
        <v>Low</v>
      </c>
      <c r="BZ107" s="41" t="str">
        <f>IF(AND(Data!$BX107="High",Data!$BY107="High"),"High","Low")</f>
        <v>Low</v>
      </c>
      <c r="CA107" s="41" t="str">
        <f>IF(AND(Data!$BM107=Data!$BT107,Data!$BN107=Data!$BU107),"Matched",IF(Data!$BM107=Data!$BT107,"Sec Missed", IF(Data!$BN107=Data!$BU107," Pri Missed", "Both Missed")))</f>
        <v>Both Missed</v>
      </c>
      <c r="CB107" s="43" t="s">
        <v>100</v>
      </c>
      <c r="CC107" s="42">
        <v>100.0</v>
      </c>
      <c r="CD107" s="43" t="s">
        <v>100</v>
      </c>
      <c r="CE107" s="44"/>
      <c r="CF107" s="43" t="s">
        <v>0</v>
      </c>
      <c r="CG107" s="44"/>
      <c r="CH107" s="45" t="s">
        <v>0</v>
      </c>
      <c r="CI107" s="43" t="s">
        <v>102</v>
      </c>
      <c r="CJ107" s="42">
        <v>100.0</v>
      </c>
      <c r="CK107" s="43" t="s">
        <v>0</v>
      </c>
      <c r="CL107" s="43" t="s">
        <v>102</v>
      </c>
      <c r="CM107" s="42">
        <v>100.0</v>
      </c>
      <c r="CN107" s="43" t="s">
        <v>99</v>
      </c>
      <c r="CO107" s="1"/>
      <c r="CP107" s="1"/>
      <c r="CQ107" s="1"/>
      <c r="CR107" s="1"/>
      <c r="CS107" s="1"/>
      <c r="CT107" s="1"/>
      <c r="CU107" s="1"/>
    </row>
    <row r="108" ht="48.0" customHeight="1">
      <c r="A108" s="28">
        <v>2262.0</v>
      </c>
      <c r="B108" s="29">
        <v>28.0</v>
      </c>
      <c r="C108" s="30">
        <v>19.0</v>
      </c>
      <c r="D108" s="30">
        <v>25.0</v>
      </c>
      <c r="E108" s="30">
        <v>4.0</v>
      </c>
      <c r="F108" s="30">
        <v>19.0</v>
      </c>
      <c r="G108" s="30">
        <v>14.0</v>
      </c>
      <c r="H108" s="30">
        <v>20.0</v>
      </c>
      <c r="I108" s="30">
        <v>9.0</v>
      </c>
      <c r="J108" s="30">
        <v>14.0</v>
      </c>
      <c r="K108" s="30">
        <v>16.0</v>
      </c>
      <c r="L108" s="30">
        <v>23.5</v>
      </c>
      <c r="M108" s="30">
        <v>6.0</v>
      </c>
      <c r="N108" s="30">
        <v>16.0</v>
      </c>
      <c r="O108" s="31">
        <f>LARGE(Data!$K108:$N108,1)</f>
        <v>23.5</v>
      </c>
      <c r="P108" s="31">
        <f>LARGE(Data!$K108:$N108,2)</f>
        <v>16</v>
      </c>
      <c r="Q108" s="31">
        <f>LARGE(Data!$K108:$N108,3)</f>
        <v>16</v>
      </c>
      <c r="R108" s="31">
        <f>LARGE(Data!$K108:$N108,4)</f>
        <v>6</v>
      </c>
      <c r="S108" s="32">
        <f>LARGE(Data!$C108:$F108,1)</f>
        <v>25</v>
      </c>
      <c r="T108" s="32">
        <f>LARGE(Data!$C108:$F108,2)</f>
        <v>19</v>
      </c>
      <c r="U108" s="32">
        <f>LARGE(Data!$C108:$F108,3)</f>
        <v>19</v>
      </c>
      <c r="V108" s="32">
        <f>LARGE(Data!$C108:$F108,4)</f>
        <v>4</v>
      </c>
      <c r="W108" s="33">
        <f>LARGE(Data!$G108:$J108,1)</f>
        <v>20</v>
      </c>
      <c r="X108" s="33">
        <f>LARGE(Data!$G108:$J108,2)</f>
        <v>14</v>
      </c>
      <c r="Y108" s="33">
        <f>LARGE(Data!$G108:$J108,3)</f>
        <v>14</v>
      </c>
      <c r="Z108" s="33">
        <f>LARGE(Data!$G108:$J108,4)</f>
        <v>9</v>
      </c>
      <c r="AA108" s="30">
        <f>Data!$O108-Data!$P108</f>
        <v>7.5</v>
      </c>
      <c r="AB108" s="30">
        <f>Data!$P108-Data!$Q108</f>
        <v>0</v>
      </c>
      <c r="AC108" s="30">
        <f>Data!$Q108-Data!$R108</f>
        <v>10</v>
      </c>
      <c r="AD108" s="30">
        <f>(Data!$AA108+Data!$AB108)/SUM(Data!$AA108:$AC108)</f>
        <v>0.4285714286</v>
      </c>
      <c r="AE108" s="31">
        <f>Data!$AA108^2/SQRT(Data!$AA108^2+Data!$AB108^2+Data!$AC108^2)</f>
        <v>4.5</v>
      </c>
      <c r="AF108" s="31">
        <f>Data!$AB108^2/SQRT(Data!$AA108^2+Data!$AB108^2+Data!$AC108^2)</f>
        <v>0</v>
      </c>
      <c r="AG108" s="31">
        <f>Data!$AC108^2/SQRT(Data!$AA108^2+Data!$AB108^2+Data!$AC108^2)</f>
        <v>8</v>
      </c>
      <c r="AH108" s="30">
        <f>Data!$S108-Data!$T108</f>
        <v>6</v>
      </c>
      <c r="AI108" s="30">
        <f>Data!$T108-Data!$U108</f>
        <v>0</v>
      </c>
      <c r="AJ108" s="30">
        <f>Data!$U108-Data!$V108</f>
        <v>15</v>
      </c>
      <c r="AK108" s="30">
        <f>(Data!$AH108+Data!$AI108)/(Data!$AH108+Data!$AI108+Data!$AJ108)</f>
        <v>0.2857142857</v>
      </c>
      <c r="AL108" s="32">
        <f>Data!$AH108^2/SQRT(Data!$AH108^2+Data!$AI108^2+Data!$AJ108^2)</f>
        <v>2.228344058</v>
      </c>
      <c r="AM108" s="32">
        <f>Data!$AI108^2/SQRT(Data!$AH108^2+Data!$AI108^2+Data!$AJ108^2)</f>
        <v>0</v>
      </c>
      <c r="AN108" s="32">
        <f>Data!$AJ108^2/SQRT(Data!$AH108^2+Data!$AI108^2+Data!$AJ108^2)</f>
        <v>13.92715036</v>
      </c>
      <c r="AO108" s="30">
        <f>Data!$W108-Data!$X108</f>
        <v>6</v>
      </c>
      <c r="AP108" s="30">
        <f>Data!$X108-Data!$Y108</f>
        <v>0</v>
      </c>
      <c r="AQ108" s="30">
        <f>Data!$Y108-Data!$Z108</f>
        <v>5</v>
      </c>
      <c r="AR108" s="30">
        <f>(Data!$AO108+Data!$AP108)/(Data!$AO108+Data!$AP108+Data!$AQ108)</f>
        <v>0.5454545455</v>
      </c>
      <c r="AS108" s="33">
        <f>Data!$AO108^2/SQRT(Data!$AO108^2+Data!$AP108^2+Data!$AQ108^2)</f>
        <v>4.609327678</v>
      </c>
      <c r="AT108" s="33">
        <f>Data!$AP108^2/SQRT(Data!$AO108^2+Data!$AP108^2+Data!$AQ108^2)</f>
        <v>0</v>
      </c>
      <c r="AU108" s="33">
        <f>Data!$AQ108^2/SQRT(Data!$AO108^2+Data!$AP108^2+Data!$AQ108^2)</f>
        <v>3.200921998</v>
      </c>
      <c r="AV108" s="34">
        <f>_xlfn.VAR.P(Data!$K108:$N108)</f>
        <v>38.671875</v>
      </c>
      <c r="AW108" s="35">
        <f>_xlfn.VAR.P(Data!$C108:$F108)</f>
        <v>60.1875</v>
      </c>
      <c r="AX108" s="36">
        <f>_xlfn.VAR.P(Data!$G108:$J108)</f>
        <v>15.1875</v>
      </c>
      <c r="AY108" s="37"/>
      <c r="AZ108" s="38"/>
      <c r="BA108" s="39"/>
      <c r="BB108" s="30" t="str">
        <f>IF(AND(Data!$AE108&gt;Data!$AF108,Data!$AE108&gt;Data!$AG108),"1",IF(AND(Data!$AF108&gt;Data!$AE108,Data!$AF108&gt;Data!$AG108),IF(Data!$AF108&lt;2.5*Data!$AE108,"1.2",IF(OR(Data!$AE108&gt;2.5,Data!$AE108+Data!$AF108+Data!$AG108&lt;9),"2.2","2")),IF(AND(Data!$AG108&gt;3.5*Data!$AE108,Data!$AG108&gt;3.5*Data!$AF108,Data!$AE108+Data!$AF108+Data!$AG108&gt;11,Data!$AE108+Data!$AF108&lt;2,Data!$Q108&gt;=18),"3",IF((Data!$AE108&gt;3*Data!$AF108),"1.3",IF(AND(Data!$AF108&gt;3*Data!$AE108,Data!$AF108&gt;2),"2.3","3.3")))))</f>
        <v>1.3</v>
      </c>
      <c r="BC108" s="30" t="str">
        <f>IF(AND(Data!$AL108&gt;Data!$AM108,Data!$AL108&gt;Data!$AN108),"1",IF(AND(Data!$AM108&gt;Data!$AL108,Data!$AM108&gt;Data!$AN108),IF(Data!$AM108&lt;2.5*Data!$AL108,"1.2",IF(OR(Data!$AL108&gt;2.5,Data!$AL108+Data!$AM108+Data!$AN108&lt;9),"2.2","2")),IF(AND(Data!$AN108&gt;3.5*Data!$AL108,Data!$AN108&gt;3.5*Data!$AM108,Data!$AL108+Data!$AM108+Data!$AN108&gt;11,Data!$AL108+Data!$AM108&lt;2,Data!$U108&gt;=18),"3",IF((Data!$AL108&gt;3*Data!$AM108),"1.3",IF(AND(Data!$AM108&gt;3*Data!$AL108,Data!$AM108&gt;2),"2.3","3.3")))))</f>
        <v>1.3</v>
      </c>
      <c r="BD108" s="30" t="str">
        <f>IF(AND(Data!$AS108&gt;Data!$AT108,Data!$AS108&gt;Data!$AU108),"1",IF(AND(Data!$AT108&gt;Data!$AS108,Data!$AT108&gt;Data!$AU108),IF(Data!$AT108&lt;2.5*Data!$AS108,"1.2",IF(OR(Data!$AS108&gt;2.5,Data!$AS108+Data!$AT108+Data!$AU108&lt;9),"2.2","2")),IF(AND(Data!$AU108&gt;3.5*Data!$AS108,Data!$AU108&gt;3.5*Data!$AT108,Data!$AS108+Data!$AT108+Data!$AU108&gt;11,Data!$AS108+Data!$AT108&lt;2,Data!$Y108&gt;=18),"3",IF((Data!$AS108&gt;3*Data!$AT108),"1.3",IF(AND(Data!$AT108&gt;3*Data!$AS108,Data!$AT108&gt;2),"2.3","3.3")))))</f>
        <v>1</v>
      </c>
      <c r="BE108" s="30" t="str">
        <f t="array" ref="BE108">XLOOKUP(Data!$O108,Data!$K108:$N108,$K$1:$N$1,"?",0,1)&amp;XLOOKUP(Data!$P108,Data!$K108:$N108,$K$1:$N$1,"?",0,1)&amp;XLOOKUP(Data!$Q108,Data!$K108:$N108,$K$1:$N$1,"?",0,1)</f>
        <v>IDD</v>
      </c>
      <c r="BF108" s="30" t="str">
        <f t="array" ref="BF108">XLOOKUP(Data!$S108,Data!$C108:$F108,$C$1:$F$1,"?",0,1)&amp;XLOOKUP(Data!$T108,Data!$C108:$F108,$C$1:$F$1,"?",0,1)&amp;XLOOKUP(Data!$U108,Data!$C108:$F108,$C$1:$F$1,"?",0,1)</f>
        <v>IDD</v>
      </c>
      <c r="BG108" s="30" t="str">
        <f t="array" ref="BG108">XLOOKUP(Data!$W108,Data!$G108:$J108,$G$1:$J$1,"?",0,1)&amp;XLOOKUP(Data!$X108,Data!$G108:$J108,$G$1:$J$1,"?",0,1)&amp;XLOOKUP(Data!$Y108,Data!$G108:$J108,$G$1:$J$1,"?",0,1)</f>
        <v>IDD</v>
      </c>
      <c r="BH108" s="30" t="str">
        <f>VLOOKUP(LEFT(Data!$BE108,Data!$BB108),'Key 2'!$A$1:$C$40,2,FALSE)</f>
        <v>I</v>
      </c>
      <c r="BI108" s="30" t="str">
        <f>VLOOKUP(LEFT(Data!$BF108,Data!$BC108),'Key 2'!$A$1:$C$40,2,FALSE)</f>
        <v>I</v>
      </c>
      <c r="BJ108" s="30" t="str">
        <f>VLOOKUP(LEFT(Data!$BG108,Data!$BD108),'Key 2'!$A$1:$C$40,2,FALSE)</f>
        <v>I</v>
      </c>
      <c r="BK108" s="30" t="str">
        <f>IF(AND(Data!$AV108&gt;=15,Data!$O108&gt;=20),"DG",IF(AND(Data!$AW108&gt;=15,Data!$S108&gt;=20),"MG",IF(AND(Data!$AV108&gt;=15,Data!$W108&gt;=20),"LG","0")))</f>
        <v>DG</v>
      </c>
      <c r="BL108" s="30" t="str">
        <f>IF(AND(Data!$BK108="DG",Data!$AW108&gt;=15,Data!$S108&gt;=20,Data!$BH108&lt;&gt;Data!$BI108),"MG","LG")</f>
        <v>LG</v>
      </c>
      <c r="BM108" s="30" t="str">
        <f>IF(Data!$BK108="DG",Data!$BH108,IF(Data!$BK108="MG",Data!$BI108,Data!$BJ108))</f>
        <v>I</v>
      </c>
      <c r="BN108" s="30" t="str">
        <f>IF(Data!$BL108="DG",Data!$BH108,IF(Data!$BL108="MG",Data!$BI108,Data!$BJ108))</f>
        <v>I</v>
      </c>
      <c r="BO108" s="40"/>
      <c r="BP108" s="40"/>
      <c r="BQ108" s="40"/>
      <c r="BR108" s="41"/>
      <c r="BS108" s="41"/>
      <c r="BT108" s="41" t="str">
        <f>VLOOKUP(Data!$BR108,'Key 1'!$B$1:$D$15,2,FALSE)</f>
        <v>TI</v>
      </c>
      <c r="BU108" s="41" t="str">
        <f>VLOOKUP(Data!$BS108,'Key 1'!$B$1:$D$15,2,FALSE)</f>
        <v>TI</v>
      </c>
      <c r="BV108" s="41">
        <f>VLOOKUP(Data!$BR108,'Key 1'!$B$1:$D$15,3,FALSE)</f>
        <v>0</v>
      </c>
      <c r="BW108" s="41">
        <f>VLOOKUP(Data!$BS108,'Key 1'!$B$1:$D$15,3,FALSE)</f>
        <v>0</v>
      </c>
      <c r="BX108" s="41" t="str">
        <f>IF(Data!$BK108="DG",IF(INT(Data!$BB108)-Data!$BB108&lt;0,"Low","High"),IF(Data!$BK108="MG",IF(INT(Data!$BC108)-Data!$BC108&lt;0,"Low","High"),IF(Data!$BK108="LG",IF(INT(Data!$BD108)-Data!$BD108&lt;0,"Low","High"),"High")))</f>
        <v>Low</v>
      </c>
      <c r="BY108" s="41" t="str">
        <f>IF(Data!$BL108="DG",IF(INT(Data!$BB108)-Data!$BB108&lt;0,"Low","High"),IF(Data!$BL108="MG",IF(INT(Data!$BC108)-Data!$BC108&lt;0,"Low","High"),IF(Data!$BL108="LG",IF(INT(Data!$BD108)-Data!$BD108&lt;0,"Low","High"),"High")))</f>
        <v>High</v>
      </c>
      <c r="BZ108" s="41" t="str">
        <f>IF(AND(Data!$BX108="High",Data!$BY108="High"),"High","Low")</f>
        <v>Low</v>
      </c>
      <c r="CA108" s="41" t="str">
        <f>IF(AND(Data!$BM108=Data!$BT108,Data!$BN108=Data!$BU108),"Matched",IF(Data!$BM108=Data!$BT108,"Sec Missed", IF(Data!$BN108=Data!$BU108," Pri Missed", "Both Missed")))</f>
        <v>Both Missed</v>
      </c>
      <c r="CB108" s="42">
        <v>100.0</v>
      </c>
      <c r="CC108" s="42">
        <v>100.0</v>
      </c>
      <c r="CD108" s="42">
        <v>100.0</v>
      </c>
      <c r="CE108" s="43" t="s">
        <v>1</v>
      </c>
      <c r="CF108" s="43" t="s">
        <v>101</v>
      </c>
      <c r="CG108" s="43" t="s">
        <v>1</v>
      </c>
      <c r="CH108" s="45" t="s">
        <v>1</v>
      </c>
      <c r="CI108" s="43" t="s">
        <v>97</v>
      </c>
      <c r="CJ108" s="42">
        <v>100.0</v>
      </c>
      <c r="CK108" s="43" t="s">
        <v>101</v>
      </c>
      <c r="CL108" s="43" t="s">
        <v>102</v>
      </c>
      <c r="CM108" s="42">
        <v>100.0</v>
      </c>
      <c r="CN108" s="43" t="s">
        <v>99</v>
      </c>
      <c r="CO108" s="1"/>
      <c r="CP108" s="1"/>
      <c r="CQ108" s="1"/>
      <c r="CR108" s="1"/>
      <c r="CS108" s="1"/>
      <c r="CT108" s="1"/>
      <c r="CU108" s="1"/>
    </row>
    <row r="109" ht="48.0" customHeight="1">
      <c r="A109" s="28">
        <v>2263.0</v>
      </c>
      <c r="B109" s="29">
        <v>28.0</v>
      </c>
      <c r="C109" s="30">
        <v>20.0</v>
      </c>
      <c r="D109" s="30">
        <v>12.0</v>
      </c>
      <c r="E109" s="30">
        <v>10.0</v>
      </c>
      <c r="F109" s="30">
        <v>24.0</v>
      </c>
      <c r="G109" s="30">
        <v>18.0</v>
      </c>
      <c r="H109" s="30">
        <v>10.0</v>
      </c>
      <c r="I109" s="30">
        <v>9.0</v>
      </c>
      <c r="J109" s="30">
        <v>24.0</v>
      </c>
      <c r="K109" s="30">
        <v>18.0</v>
      </c>
      <c r="L109" s="30">
        <v>9.5</v>
      </c>
      <c r="M109" s="30">
        <v>8.0</v>
      </c>
      <c r="N109" s="30">
        <v>25.0</v>
      </c>
      <c r="O109" s="31">
        <f>LARGE(Data!$K109:$N109,1)</f>
        <v>25</v>
      </c>
      <c r="P109" s="31">
        <f>LARGE(Data!$K109:$N109,2)</f>
        <v>18</v>
      </c>
      <c r="Q109" s="31">
        <f>LARGE(Data!$K109:$N109,3)</f>
        <v>9.5</v>
      </c>
      <c r="R109" s="31">
        <f>LARGE(Data!$K109:$N109,4)</f>
        <v>8</v>
      </c>
      <c r="S109" s="32">
        <f>LARGE(Data!$C109:$F109,1)</f>
        <v>24</v>
      </c>
      <c r="T109" s="32">
        <f>LARGE(Data!$C109:$F109,2)</f>
        <v>20</v>
      </c>
      <c r="U109" s="32">
        <f>LARGE(Data!$C109:$F109,3)</f>
        <v>12</v>
      </c>
      <c r="V109" s="32">
        <f>LARGE(Data!$C109:$F109,4)</f>
        <v>10</v>
      </c>
      <c r="W109" s="33">
        <f>LARGE(Data!$G109:$J109,1)</f>
        <v>24</v>
      </c>
      <c r="X109" s="33">
        <f>LARGE(Data!$G109:$J109,2)</f>
        <v>18</v>
      </c>
      <c r="Y109" s="33">
        <f>LARGE(Data!$G109:$J109,3)</f>
        <v>10</v>
      </c>
      <c r="Z109" s="33">
        <f>LARGE(Data!$G109:$J109,4)</f>
        <v>9</v>
      </c>
      <c r="AA109" s="30">
        <f>Data!$O109-Data!$P109</f>
        <v>7</v>
      </c>
      <c r="AB109" s="30">
        <f>Data!$P109-Data!$Q109</f>
        <v>8.5</v>
      </c>
      <c r="AC109" s="30">
        <f>Data!$Q109-Data!$R109</f>
        <v>1.5</v>
      </c>
      <c r="AD109" s="30">
        <f>(Data!$AA109+Data!$AB109)/SUM(Data!$AA109:$AC109)</f>
        <v>0.9117647059</v>
      </c>
      <c r="AE109" s="31">
        <f>Data!$AA109^2/SQRT(Data!$AA109^2+Data!$AB109^2+Data!$AC109^2)</f>
        <v>4.409228453</v>
      </c>
      <c r="AF109" s="31">
        <f>Data!$AB109^2/SQRT(Data!$AA109^2+Data!$AB109^2+Data!$AC109^2)</f>
        <v>6.501362361</v>
      </c>
      <c r="AG109" s="31">
        <f>Data!$AC109^2/SQRT(Data!$AA109^2+Data!$AB109^2+Data!$AC109^2)</f>
        <v>0.2024645718</v>
      </c>
      <c r="AH109" s="30">
        <f>Data!$S109-Data!$T109</f>
        <v>4</v>
      </c>
      <c r="AI109" s="30">
        <f>Data!$T109-Data!$U109</f>
        <v>8</v>
      </c>
      <c r="AJ109" s="30">
        <f>Data!$U109-Data!$V109</f>
        <v>2</v>
      </c>
      <c r="AK109" s="30">
        <f>(Data!$AH109+Data!$AI109)/(Data!$AH109+Data!$AI109+Data!$AJ109)</f>
        <v>0.8571428571</v>
      </c>
      <c r="AL109" s="32">
        <f>Data!$AH109^2/SQRT(Data!$AH109^2+Data!$AI109^2+Data!$AJ109^2)</f>
        <v>1.745743122</v>
      </c>
      <c r="AM109" s="32">
        <f>Data!$AI109^2/SQRT(Data!$AH109^2+Data!$AI109^2+Data!$AJ109^2)</f>
        <v>6.982972488</v>
      </c>
      <c r="AN109" s="32">
        <f>Data!$AJ109^2/SQRT(Data!$AH109^2+Data!$AI109^2+Data!$AJ109^2)</f>
        <v>0.4364357805</v>
      </c>
      <c r="AO109" s="30">
        <f>Data!$W109-Data!$X109</f>
        <v>6</v>
      </c>
      <c r="AP109" s="30">
        <f>Data!$X109-Data!$Y109</f>
        <v>8</v>
      </c>
      <c r="AQ109" s="30">
        <f>Data!$Y109-Data!$Z109</f>
        <v>1</v>
      </c>
      <c r="AR109" s="30">
        <f>(Data!$AO109+Data!$AP109)/(Data!$AO109+Data!$AP109+Data!$AQ109)</f>
        <v>0.9333333333</v>
      </c>
      <c r="AS109" s="33">
        <f>Data!$AO109^2/SQRT(Data!$AO109^2+Data!$AP109^2+Data!$AQ109^2)</f>
        <v>3.582133885</v>
      </c>
      <c r="AT109" s="33">
        <f>Data!$AP109^2/SQRT(Data!$AO109^2+Data!$AP109^2+Data!$AQ109^2)</f>
        <v>6.368238017</v>
      </c>
      <c r="AU109" s="33">
        <f>Data!$AQ109^2/SQRT(Data!$AO109^2+Data!$AP109^2+Data!$AQ109^2)</f>
        <v>0.09950371902</v>
      </c>
      <c r="AV109" s="34">
        <f>_xlfn.VAR.P(Data!$K109:$N109)</f>
        <v>47.046875</v>
      </c>
      <c r="AW109" s="35">
        <f>_xlfn.VAR.P(Data!$C109:$F109)</f>
        <v>32.75</v>
      </c>
      <c r="AX109" s="36">
        <f>_xlfn.VAR.P(Data!$G109:$J109)</f>
        <v>37.6875</v>
      </c>
      <c r="AY109" s="37"/>
      <c r="AZ109" s="38"/>
      <c r="BA109" s="39"/>
      <c r="BB109" s="30" t="str">
        <f>IF(AND(Data!$AE109&gt;Data!$AF109,Data!$AE109&gt;Data!$AG109),"1",IF(AND(Data!$AF109&gt;Data!$AE109,Data!$AF109&gt;Data!$AG109),IF(Data!$AF109&lt;2.5*Data!$AE109,"1.2",IF(OR(Data!$AE109&gt;2.5,Data!$AE109+Data!$AF109+Data!$AG109&lt;9),"2.2","2")),IF(AND(Data!$AG109&gt;3.5*Data!$AE109,Data!$AG109&gt;3.5*Data!$AF109,Data!$AE109+Data!$AF109+Data!$AG109&gt;11,Data!$AE109+Data!$AF109&lt;2,Data!$Q109&gt;=18),"3",IF((Data!$AE109&gt;3*Data!$AF109),"1.3",IF(AND(Data!$AF109&gt;3*Data!$AE109,Data!$AF109&gt;2),"2.3","3.3")))))</f>
        <v>1.2</v>
      </c>
      <c r="BC109" s="30" t="str">
        <f>IF(AND(Data!$AL109&gt;Data!$AM109,Data!$AL109&gt;Data!$AN109),"1",IF(AND(Data!$AM109&gt;Data!$AL109,Data!$AM109&gt;Data!$AN109),IF(Data!$AM109&lt;2.5*Data!$AL109,"1.2",IF(OR(Data!$AL109&gt;2.5,Data!$AL109+Data!$AM109+Data!$AN109&lt;9),"2.2","2")),IF(AND(Data!$AN109&gt;3.5*Data!$AL109,Data!$AN109&gt;3.5*Data!$AM109,Data!$AL109+Data!$AM109+Data!$AN109&gt;11,Data!$AL109+Data!$AM109&lt;2,Data!$U109&gt;=18),"3",IF((Data!$AL109&gt;3*Data!$AM109),"1.3",IF(AND(Data!$AM109&gt;3*Data!$AL109,Data!$AM109&gt;2),"2.3","3.3")))))</f>
        <v>2</v>
      </c>
      <c r="BD109" s="30" t="str">
        <f>IF(AND(Data!$AS109&gt;Data!$AT109,Data!$AS109&gt;Data!$AU109),"1",IF(AND(Data!$AT109&gt;Data!$AS109,Data!$AT109&gt;Data!$AU109),IF(Data!$AT109&lt;2.5*Data!$AS109,"1.2",IF(OR(Data!$AS109&gt;2.5,Data!$AS109+Data!$AT109+Data!$AU109&lt;9),"2.2","2")),IF(AND(Data!$AU109&gt;3.5*Data!$AS109,Data!$AU109&gt;3.5*Data!$AT109,Data!$AS109+Data!$AT109+Data!$AU109&gt;11,Data!$AS109+Data!$AT109&lt;2,Data!$Y109&gt;=18),"3",IF((Data!$AS109&gt;3*Data!$AT109),"1.3",IF(AND(Data!$AT109&gt;3*Data!$AS109,Data!$AT109&gt;2),"2.3","3.3")))))</f>
        <v>1.2</v>
      </c>
      <c r="BE109" s="30" t="str">
        <f t="array" ref="BE109">XLOOKUP(Data!$O109,Data!$K109:$N109,$K$1:$N$1,"?",0,1)&amp;XLOOKUP(Data!$P109,Data!$K109:$N109,$K$1:$N$1,"?",0,1)&amp;XLOOKUP(Data!$Q109,Data!$K109:$N109,$K$1:$N$1,"?",0,1)</f>
        <v>CDI</v>
      </c>
      <c r="BF109" s="30" t="str">
        <f t="array" ref="BF109">XLOOKUP(Data!$S109,Data!$C109:$F109,$C$1:$F$1,"?",0,1)&amp;XLOOKUP(Data!$T109,Data!$C109:$F109,$C$1:$F$1,"?",0,1)&amp;XLOOKUP(Data!$U109,Data!$C109:$F109,$C$1:$F$1,"?",0,1)</f>
        <v>CDI</v>
      </c>
      <c r="BG109" s="30" t="str">
        <f t="array" ref="BG109">XLOOKUP(Data!$W109,Data!$G109:$J109,$G$1:$J$1,"?",0,1)&amp;XLOOKUP(Data!$X109,Data!$G109:$J109,$G$1:$J$1,"?",0,1)&amp;XLOOKUP(Data!$Y109,Data!$G109:$J109,$G$1:$J$1,"?",0,1)</f>
        <v>CDI</v>
      </c>
      <c r="BH109" s="30" t="str">
        <f>VLOOKUP(LEFT(Data!$BE109,Data!$BB109),'Key 2'!$A$1:$C$40,2,FALSE)</f>
        <v>C</v>
      </c>
      <c r="BI109" s="30" t="str">
        <f>VLOOKUP(LEFT(Data!$BF109,Data!$BC109),'Key 2'!$A$1:$C$40,2,FALSE)</f>
        <v>DC</v>
      </c>
      <c r="BJ109" s="30" t="str">
        <f>VLOOKUP(LEFT(Data!$BG109,Data!$BD109),'Key 2'!$A$1:$C$40,2,FALSE)</f>
        <v>C</v>
      </c>
      <c r="BK109" s="30" t="str">
        <f>IF(AND(Data!$AV109&gt;=15,Data!$O109&gt;=20),"DG",IF(AND(Data!$AW109&gt;=15,Data!$S109&gt;=20),"MG",IF(AND(Data!$AV109&gt;=15,Data!$W109&gt;=20),"LG","0")))</f>
        <v>DG</v>
      </c>
      <c r="BL109" s="30" t="str">
        <f>IF(AND(Data!$BK109="DG",Data!$AW109&gt;=15,Data!$S109&gt;=20,Data!$BH109&lt;&gt;Data!$BI109),"MG","LG")</f>
        <v>MG</v>
      </c>
      <c r="BM109" s="30" t="str">
        <f>IF(Data!$BK109="DG",Data!$BH109,IF(Data!$BK109="MG",Data!$BI109,Data!$BJ109))</f>
        <v>C</v>
      </c>
      <c r="BN109" s="30" t="str">
        <f>IF(Data!$BL109="DG",Data!$BH109,IF(Data!$BL109="MG",Data!$BI109,Data!$BJ109))</f>
        <v>DC</v>
      </c>
      <c r="BO109" s="40"/>
      <c r="BP109" s="40"/>
      <c r="BQ109" s="40"/>
      <c r="BR109" s="41"/>
      <c r="BS109" s="41"/>
      <c r="BT109" s="41" t="str">
        <f>VLOOKUP(Data!$BR109,'Key 1'!$B$1:$D$15,2,FALSE)</f>
        <v>TI</v>
      </c>
      <c r="BU109" s="41" t="str">
        <f>VLOOKUP(Data!$BS109,'Key 1'!$B$1:$D$15,2,FALSE)</f>
        <v>TI</v>
      </c>
      <c r="BV109" s="41">
        <f>VLOOKUP(Data!$BR109,'Key 1'!$B$1:$D$15,3,FALSE)</f>
        <v>0</v>
      </c>
      <c r="BW109" s="41">
        <f>VLOOKUP(Data!$BS109,'Key 1'!$B$1:$D$15,3,FALSE)</f>
        <v>0</v>
      </c>
      <c r="BX109" s="41" t="str">
        <f>IF(Data!$BK109="DG",IF(INT(Data!$BB109)-Data!$BB109&lt;0,"Low","High"),IF(Data!$BK109="MG",IF(INT(Data!$BC109)-Data!$BC109&lt;0,"Low","High"),IF(Data!$BK109="LG",IF(INT(Data!$BD109)-Data!$BD109&lt;0,"Low","High"),"High")))</f>
        <v>Low</v>
      </c>
      <c r="BY109" s="41" t="str">
        <f>IF(Data!$BL109="DG",IF(INT(Data!$BB109)-Data!$BB109&lt;0,"Low","High"),IF(Data!$BL109="MG",IF(INT(Data!$BC109)-Data!$BC109&lt;0,"Low","High"),IF(Data!$BL109="LG",IF(INT(Data!$BD109)-Data!$BD109&lt;0,"Low","High"),"High")))</f>
        <v>High</v>
      </c>
      <c r="BZ109" s="41" t="str">
        <f>IF(AND(Data!$BX109="High",Data!$BY109="High"),"High","Low")</f>
        <v>Low</v>
      </c>
      <c r="CA109" s="41" t="str">
        <f>IF(AND(Data!$BM109=Data!$BT109,Data!$BN109=Data!$BU109),"Matched",IF(Data!$BM109=Data!$BT109,"Sec Missed", IF(Data!$BN109=Data!$BU109," Pri Missed", "Both Missed")))</f>
        <v>Both Missed</v>
      </c>
      <c r="CB109" s="42">
        <v>100.0</v>
      </c>
      <c r="CC109" s="42">
        <v>100.0</v>
      </c>
      <c r="CD109" s="42">
        <v>100.0</v>
      </c>
      <c r="CE109" s="43" t="s">
        <v>17</v>
      </c>
      <c r="CF109" s="43" t="s">
        <v>17</v>
      </c>
      <c r="CG109" s="43" t="s">
        <v>3</v>
      </c>
      <c r="CH109" s="45" t="s">
        <v>17</v>
      </c>
      <c r="CI109" s="43" t="s">
        <v>97</v>
      </c>
      <c r="CJ109" s="42">
        <v>100.0</v>
      </c>
      <c r="CK109" s="43" t="s">
        <v>3</v>
      </c>
      <c r="CL109" s="43" t="s">
        <v>98</v>
      </c>
      <c r="CM109" s="42">
        <v>100.0</v>
      </c>
      <c r="CN109" s="43" t="s">
        <v>99</v>
      </c>
      <c r="CO109" s="1"/>
      <c r="CP109" s="1"/>
      <c r="CQ109" s="1"/>
      <c r="CR109" s="1"/>
      <c r="CS109" s="1"/>
      <c r="CT109" s="1"/>
      <c r="CU109" s="1"/>
    </row>
    <row r="110" ht="48.0" customHeight="1">
      <c r="A110" s="28">
        <v>2264.0</v>
      </c>
      <c r="B110" s="29">
        <v>21.5</v>
      </c>
      <c r="C110" s="30">
        <v>14.0</v>
      </c>
      <c r="D110" s="30">
        <v>4.0</v>
      </c>
      <c r="E110" s="30">
        <v>3.0</v>
      </c>
      <c r="F110" s="30">
        <v>27.083333333333346</v>
      </c>
      <c r="G110" s="30">
        <v>22.0</v>
      </c>
      <c r="H110" s="30">
        <v>16.0</v>
      </c>
      <c r="I110" s="30">
        <v>7.0</v>
      </c>
      <c r="J110" s="30">
        <v>25.0</v>
      </c>
      <c r="K110" s="30">
        <v>18.0</v>
      </c>
      <c r="L110" s="30">
        <v>8.0</v>
      </c>
      <c r="M110" s="30">
        <v>4.0</v>
      </c>
      <c r="N110" s="30">
        <v>25.666666666666657</v>
      </c>
      <c r="O110" s="31">
        <f>LARGE(Data!$K110:$N110,1)</f>
        <v>25.66666667</v>
      </c>
      <c r="P110" s="31">
        <f>LARGE(Data!$K110:$N110,2)</f>
        <v>18</v>
      </c>
      <c r="Q110" s="31">
        <f>LARGE(Data!$K110:$N110,3)</f>
        <v>8</v>
      </c>
      <c r="R110" s="31">
        <f>LARGE(Data!$K110:$N110,4)</f>
        <v>4</v>
      </c>
      <c r="S110" s="32">
        <f>LARGE(Data!$C110:$F110,1)</f>
        <v>27.08333333</v>
      </c>
      <c r="T110" s="32">
        <f>LARGE(Data!$C110:$F110,2)</f>
        <v>14</v>
      </c>
      <c r="U110" s="32">
        <f>LARGE(Data!$C110:$F110,3)</f>
        <v>4</v>
      </c>
      <c r="V110" s="32">
        <f>LARGE(Data!$C110:$F110,4)</f>
        <v>3</v>
      </c>
      <c r="W110" s="33">
        <f>LARGE(Data!$G110:$J110,1)</f>
        <v>25</v>
      </c>
      <c r="X110" s="33">
        <f>LARGE(Data!$G110:$J110,2)</f>
        <v>22</v>
      </c>
      <c r="Y110" s="33">
        <f>LARGE(Data!$G110:$J110,3)</f>
        <v>16</v>
      </c>
      <c r="Z110" s="33">
        <f>LARGE(Data!$G110:$J110,4)</f>
        <v>7</v>
      </c>
      <c r="AA110" s="30">
        <f>Data!$O110-Data!$P110</f>
        <v>7.666666667</v>
      </c>
      <c r="AB110" s="30">
        <f>Data!$P110-Data!$Q110</f>
        <v>10</v>
      </c>
      <c r="AC110" s="30">
        <f>Data!$Q110-Data!$R110</f>
        <v>4</v>
      </c>
      <c r="AD110" s="30">
        <f>(Data!$AA110+Data!$AB110)/SUM(Data!$AA110:$AC110)</f>
        <v>0.8153846154</v>
      </c>
      <c r="AE110" s="31">
        <f>Data!$AA110^2/SQRT(Data!$AA110^2+Data!$AB110^2+Data!$AC110^2)</f>
        <v>4.446006118</v>
      </c>
      <c r="AF110" s="31">
        <f>Data!$AB110^2/SQRT(Data!$AA110^2+Data!$AB110^2+Data!$AC110^2)</f>
        <v>7.564093585</v>
      </c>
      <c r="AG110" s="31">
        <f>Data!$AC110^2/SQRT(Data!$AA110^2+Data!$AB110^2+Data!$AC110^2)</f>
        <v>1.210254974</v>
      </c>
      <c r="AH110" s="30">
        <f>Data!$S110-Data!$T110</f>
        <v>13.08333333</v>
      </c>
      <c r="AI110" s="30">
        <f>Data!$T110-Data!$U110</f>
        <v>10</v>
      </c>
      <c r="AJ110" s="30">
        <f>Data!$U110-Data!$V110</f>
        <v>1</v>
      </c>
      <c r="AK110" s="30">
        <f>(Data!$AH110+Data!$AI110)/(Data!$AH110+Data!$AI110+Data!$AJ110)</f>
        <v>0.9584775087</v>
      </c>
      <c r="AL110" s="32">
        <f>Data!$AH110^2/SQRT(Data!$AH110^2+Data!$AI110^2+Data!$AJ110^2)</f>
        <v>10.37561396</v>
      </c>
      <c r="AM110" s="32">
        <f>Data!$AI110^2/SQRT(Data!$AH110^2+Data!$AI110^2+Data!$AJ110^2)</f>
        <v>6.061456493</v>
      </c>
      <c r="AN110" s="32">
        <f>Data!$AJ110^2/SQRT(Data!$AH110^2+Data!$AI110^2+Data!$AJ110^2)</f>
        <v>0.06061456493</v>
      </c>
      <c r="AO110" s="30">
        <f>Data!$W110-Data!$X110</f>
        <v>3</v>
      </c>
      <c r="AP110" s="30">
        <f>Data!$X110-Data!$Y110</f>
        <v>6</v>
      </c>
      <c r="AQ110" s="30">
        <f>Data!$Y110-Data!$Z110</f>
        <v>9</v>
      </c>
      <c r="AR110" s="30">
        <f>(Data!$AO110+Data!$AP110)/(Data!$AO110+Data!$AP110+Data!$AQ110)</f>
        <v>0.5</v>
      </c>
      <c r="AS110" s="33">
        <f>Data!$AO110^2/SQRT(Data!$AO110^2+Data!$AP110^2+Data!$AQ110^2)</f>
        <v>0.8017837257</v>
      </c>
      <c r="AT110" s="33">
        <f>Data!$AP110^2/SQRT(Data!$AO110^2+Data!$AP110^2+Data!$AQ110^2)</f>
        <v>3.207134903</v>
      </c>
      <c r="AU110" s="33">
        <f>Data!$AQ110^2/SQRT(Data!$AO110^2+Data!$AP110^2+Data!$AQ110^2)</f>
        <v>7.216053532</v>
      </c>
      <c r="AV110" s="34">
        <f>_xlfn.VAR.P(Data!$K110:$N110)</f>
        <v>72.02083333</v>
      </c>
      <c r="AW110" s="35">
        <f>_xlfn.VAR.P(Data!$C110:$F110)</f>
        <v>94.12630208</v>
      </c>
      <c r="AX110" s="36">
        <f>_xlfn.VAR.P(Data!$G110:$J110)</f>
        <v>47.25</v>
      </c>
      <c r="AY110" s="37"/>
      <c r="AZ110" s="38"/>
      <c r="BA110" s="39"/>
      <c r="BB110" s="30" t="str">
        <f>IF(AND(Data!$AE110&gt;Data!$AF110,Data!$AE110&gt;Data!$AG110),"1",IF(AND(Data!$AF110&gt;Data!$AE110,Data!$AF110&gt;Data!$AG110),IF(Data!$AF110&lt;2.5*Data!$AE110,"1.2",IF(OR(Data!$AE110&gt;2.5,Data!$AE110+Data!$AF110+Data!$AG110&lt;9),"2.2","2")),IF(AND(Data!$AG110&gt;3.5*Data!$AE110,Data!$AG110&gt;3.5*Data!$AF110,Data!$AE110+Data!$AF110+Data!$AG110&gt;11,Data!$AE110+Data!$AF110&lt;2,Data!$Q110&gt;=18),"3",IF((Data!$AE110&gt;3*Data!$AF110),"1.3",IF(AND(Data!$AF110&gt;3*Data!$AE110,Data!$AF110&gt;2),"2.3","3.3")))))</f>
        <v>1.2</v>
      </c>
      <c r="BC110" s="30" t="str">
        <f>IF(AND(Data!$AL110&gt;Data!$AM110,Data!$AL110&gt;Data!$AN110),"1",IF(AND(Data!$AM110&gt;Data!$AL110,Data!$AM110&gt;Data!$AN110),IF(Data!$AM110&lt;2.5*Data!$AL110,"1.2",IF(OR(Data!$AL110&gt;2.5,Data!$AL110+Data!$AM110+Data!$AN110&lt;9),"2.2","2")),IF(AND(Data!$AN110&gt;3.5*Data!$AL110,Data!$AN110&gt;3.5*Data!$AM110,Data!$AL110+Data!$AM110+Data!$AN110&gt;11,Data!$AL110+Data!$AM110&lt;2,Data!$U110&gt;=18),"3",IF((Data!$AL110&gt;3*Data!$AM110),"1.3",IF(AND(Data!$AM110&gt;3*Data!$AL110,Data!$AM110&gt;2),"2.3","3.3")))))</f>
        <v>1</v>
      </c>
      <c r="BD110" s="30" t="str">
        <f>IF(AND(Data!$AS110&gt;Data!$AT110,Data!$AS110&gt;Data!$AU110),"1",IF(AND(Data!$AT110&gt;Data!$AS110,Data!$AT110&gt;Data!$AU110),IF(Data!$AT110&lt;2.5*Data!$AS110,"1.2",IF(OR(Data!$AS110&gt;2.5,Data!$AS110+Data!$AT110+Data!$AU110&lt;9),"2.2","2")),IF(AND(Data!$AU110&gt;3.5*Data!$AS110,Data!$AU110&gt;3.5*Data!$AT110,Data!$AS110+Data!$AT110+Data!$AU110&gt;11,Data!$AS110+Data!$AT110&lt;2,Data!$Y110&gt;=18),"3",IF((Data!$AS110&gt;3*Data!$AT110),"1.3",IF(AND(Data!$AT110&gt;3*Data!$AS110,Data!$AT110&gt;2),"2.3","3.3")))))</f>
        <v>2.3</v>
      </c>
      <c r="BE110" s="30" t="str">
        <f t="array" ref="BE110">XLOOKUP(Data!$O110,Data!$K110:$N110,$K$1:$N$1,"?",0,1)&amp;XLOOKUP(Data!$P110,Data!$K110:$N110,$K$1:$N$1,"?",0,1)&amp;XLOOKUP(Data!$Q110,Data!$K110:$N110,$K$1:$N$1,"?",0,1)</f>
        <v>CDI</v>
      </c>
      <c r="BF110" s="30" t="str">
        <f t="array" ref="BF110">XLOOKUP(Data!$S110,Data!$C110:$F110,$C$1:$F$1,"?",0,1)&amp;XLOOKUP(Data!$T110,Data!$C110:$F110,$C$1:$F$1,"?",0,1)&amp;XLOOKUP(Data!$U110,Data!$C110:$F110,$C$1:$F$1,"?",0,1)</f>
        <v>CDI</v>
      </c>
      <c r="BG110" s="30" t="str">
        <f t="array" ref="BG110">XLOOKUP(Data!$W110,Data!$G110:$J110,$G$1:$J$1,"?",0,1)&amp;XLOOKUP(Data!$X110,Data!$G110:$J110,$G$1:$J$1,"?",0,1)&amp;XLOOKUP(Data!$Y110,Data!$G110:$J110,$G$1:$J$1,"?",0,1)</f>
        <v>CDI</v>
      </c>
      <c r="BH110" s="30" t="str">
        <f>VLOOKUP(LEFT(Data!$BE110,Data!$BB110),'Key 2'!$A$1:$C$40,2,FALSE)</f>
        <v>C</v>
      </c>
      <c r="BI110" s="30" t="str">
        <f>VLOOKUP(LEFT(Data!$BF110,Data!$BC110),'Key 2'!$A$1:$C$40,2,FALSE)</f>
        <v>C</v>
      </c>
      <c r="BJ110" s="30" t="str">
        <f>VLOOKUP(LEFT(Data!$BG110,Data!$BD110),'Key 2'!$A$1:$C$40,2,FALSE)</f>
        <v>DC</v>
      </c>
      <c r="BK110" s="30" t="str">
        <f>IF(AND(Data!$AV110&gt;=15,Data!$O110&gt;=20),"DG",IF(AND(Data!$AW110&gt;=15,Data!$S110&gt;=20),"MG",IF(AND(Data!$AV110&gt;=15,Data!$W110&gt;=20),"LG","0")))</f>
        <v>DG</v>
      </c>
      <c r="BL110" s="30" t="str">
        <f>IF(AND(Data!$BK110="DG",Data!$AW110&gt;=15,Data!$S110&gt;=20,Data!$BH110&lt;&gt;Data!$BI110),"MG","LG")</f>
        <v>LG</v>
      </c>
      <c r="BM110" s="30" t="str">
        <f>IF(Data!$BK110="DG",Data!$BH110,IF(Data!$BK110="MG",Data!$BI110,Data!$BJ110))</f>
        <v>C</v>
      </c>
      <c r="BN110" s="30" t="str">
        <f>IF(Data!$BL110="DG",Data!$BH110,IF(Data!$BL110="MG",Data!$BI110,Data!$BJ110))</f>
        <v>DC</v>
      </c>
      <c r="BO110" s="40"/>
      <c r="BP110" s="40"/>
      <c r="BQ110" s="40"/>
      <c r="BR110" s="41"/>
      <c r="BS110" s="41"/>
      <c r="BT110" s="41" t="str">
        <f>VLOOKUP(Data!$BR110,'Key 1'!$B$1:$D$15,2,FALSE)</f>
        <v>TI</v>
      </c>
      <c r="BU110" s="41" t="str">
        <f>VLOOKUP(Data!$BS110,'Key 1'!$B$1:$D$15,2,FALSE)</f>
        <v>TI</v>
      </c>
      <c r="BV110" s="41">
        <f>VLOOKUP(Data!$BR110,'Key 1'!$B$1:$D$15,3,FALSE)</f>
        <v>0</v>
      </c>
      <c r="BW110" s="41">
        <f>VLOOKUP(Data!$BS110,'Key 1'!$B$1:$D$15,3,FALSE)</f>
        <v>0</v>
      </c>
      <c r="BX110" s="41" t="str">
        <f>IF(Data!$BK110="DG",IF(INT(Data!$BB110)-Data!$BB110&lt;0,"Low","High"),IF(Data!$BK110="MG",IF(INT(Data!$BC110)-Data!$BC110&lt;0,"Low","High"),IF(Data!$BK110="LG",IF(INT(Data!$BD110)-Data!$BD110&lt;0,"Low","High"),"High")))</f>
        <v>Low</v>
      </c>
      <c r="BY110" s="41" t="str">
        <f>IF(Data!$BL110="DG",IF(INT(Data!$BB110)-Data!$BB110&lt;0,"Low","High"),IF(Data!$BL110="MG",IF(INT(Data!$BC110)-Data!$BC110&lt;0,"Low","High"),IF(Data!$BL110="LG",IF(INT(Data!$BD110)-Data!$BD110&lt;0,"Low","High"),"High")))</f>
        <v>Low</v>
      </c>
      <c r="BZ110" s="41" t="str">
        <f>IF(AND(Data!$BX110="High",Data!$BY110="High"),"High","Low")</f>
        <v>Low</v>
      </c>
      <c r="CA110" s="41" t="str">
        <f>IF(AND(Data!$BM110=Data!$BT110,Data!$BN110=Data!$BU110),"Matched",IF(Data!$BM110=Data!$BT110,"Sec Missed", IF(Data!$BN110=Data!$BU110," Pri Missed", "Both Missed")))</f>
        <v>Both Missed</v>
      </c>
      <c r="CB110" s="42">
        <v>79.6</v>
      </c>
      <c r="CC110" s="42">
        <v>88.2</v>
      </c>
      <c r="CD110" s="42">
        <v>100.0</v>
      </c>
      <c r="CE110" s="43" t="s">
        <v>17</v>
      </c>
      <c r="CF110" s="43" t="s">
        <v>3</v>
      </c>
      <c r="CG110" s="43" t="s">
        <v>17</v>
      </c>
      <c r="CH110" s="45" t="s">
        <v>17</v>
      </c>
      <c r="CI110" s="43" t="s">
        <v>97</v>
      </c>
      <c r="CJ110" s="42">
        <v>79.69</v>
      </c>
      <c r="CK110" s="43" t="s">
        <v>3</v>
      </c>
      <c r="CL110" s="43" t="s">
        <v>102</v>
      </c>
      <c r="CM110" s="42">
        <v>88.26</v>
      </c>
      <c r="CN110" s="43" t="s">
        <v>99</v>
      </c>
      <c r="CO110" s="1"/>
      <c r="CP110" s="1"/>
      <c r="CQ110" s="1"/>
      <c r="CR110" s="1"/>
      <c r="CS110" s="1"/>
      <c r="CT110" s="1"/>
      <c r="CU110" s="1"/>
    </row>
    <row r="111" ht="48.0" customHeight="1">
      <c r="A111" s="28">
        <v>2265.0</v>
      </c>
      <c r="B111" s="29">
        <v>28.0</v>
      </c>
      <c r="C111" s="30">
        <v>16.0</v>
      </c>
      <c r="D111" s="30">
        <v>25.0</v>
      </c>
      <c r="E111" s="30">
        <v>4.0</v>
      </c>
      <c r="F111" s="30">
        <v>19.0</v>
      </c>
      <c r="G111" s="30">
        <v>18.0</v>
      </c>
      <c r="H111" s="30">
        <v>16.0</v>
      </c>
      <c r="I111" s="30">
        <v>1.9411764705882353</v>
      </c>
      <c r="J111" s="30">
        <v>25.0</v>
      </c>
      <c r="K111" s="30">
        <v>16.0</v>
      </c>
      <c r="L111" s="30">
        <v>22.0</v>
      </c>
      <c r="M111" s="30">
        <v>2.9</v>
      </c>
      <c r="N111" s="30">
        <v>23.0</v>
      </c>
      <c r="O111" s="31">
        <f>LARGE(Data!$K111:$N111,1)</f>
        <v>23</v>
      </c>
      <c r="P111" s="31">
        <f>LARGE(Data!$K111:$N111,2)</f>
        <v>22</v>
      </c>
      <c r="Q111" s="31">
        <f>LARGE(Data!$K111:$N111,3)</f>
        <v>16</v>
      </c>
      <c r="R111" s="31">
        <f>LARGE(Data!$K111:$N111,4)</f>
        <v>2.9</v>
      </c>
      <c r="S111" s="32">
        <f>LARGE(Data!$C111:$F111,1)</f>
        <v>25</v>
      </c>
      <c r="T111" s="32">
        <f>LARGE(Data!$C111:$F111,2)</f>
        <v>19</v>
      </c>
      <c r="U111" s="32">
        <f>LARGE(Data!$C111:$F111,3)</f>
        <v>16</v>
      </c>
      <c r="V111" s="32">
        <f>LARGE(Data!$C111:$F111,4)</f>
        <v>4</v>
      </c>
      <c r="W111" s="33">
        <f>LARGE(Data!$G111:$J111,1)</f>
        <v>25</v>
      </c>
      <c r="X111" s="33">
        <f>LARGE(Data!$G111:$J111,2)</f>
        <v>18</v>
      </c>
      <c r="Y111" s="33">
        <f>LARGE(Data!$G111:$J111,3)</f>
        <v>16</v>
      </c>
      <c r="Z111" s="33">
        <f>LARGE(Data!$G111:$J111,4)</f>
        <v>1.941176471</v>
      </c>
      <c r="AA111" s="30">
        <f>Data!$O111-Data!$P111</f>
        <v>1</v>
      </c>
      <c r="AB111" s="30">
        <f>Data!$P111-Data!$Q111</f>
        <v>6</v>
      </c>
      <c r="AC111" s="30">
        <f>Data!$Q111-Data!$R111</f>
        <v>13.1</v>
      </c>
      <c r="AD111" s="30">
        <f>(Data!$AA111+Data!$AB111)/SUM(Data!$AA111:$AC111)</f>
        <v>0.3482587065</v>
      </c>
      <c r="AE111" s="31">
        <f>Data!$AA111^2/SQRT(Data!$AA111^2+Data!$AB111^2+Data!$AC111^2)</f>
        <v>0.0692360748</v>
      </c>
      <c r="AF111" s="31">
        <f>Data!$AB111^2/SQRT(Data!$AA111^2+Data!$AB111^2+Data!$AC111^2)</f>
        <v>2.492498693</v>
      </c>
      <c r="AG111" s="31">
        <f>Data!$AC111^2/SQRT(Data!$AA111^2+Data!$AB111^2+Data!$AC111^2)</f>
        <v>11.8816028</v>
      </c>
      <c r="AH111" s="30">
        <f>Data!$S111-Data!$T111</f>
        <v>6</v>
      </c>
      <c r="AI111" s="30">
        <f>Data!$T111-Data!$U111</f>
        <v>3</v>
      </c>
      <c r="AJ111" s="30">
        <f>Data!$U111-Data!$V111</f>
        <v>12</v>
      </c>
      <c r="AK111" s="30">
        <f>(Data!$AH111+Data!$AI111)/(Data!$AH111+Data!$AI111+Data!$AJ111)</f>
        <v>0.4285714286</v>
      </c>
      <c r="AL111" s="32">
        <f>Data!$AH111^2/SQRT(Data!$AH111^2+Data!$AI111^2+Data!$AJ111^2)</f>
        <v>2.618614683</v>
      </c>
      <c r="AM111" s="32">
        <f>Data!$AI111^2/SQRT(Data!$AH111^2+Data!$AI111^2+Data!$AJ111^2)</f>
        <v>0.6546536707</v>
      </c>
      <c r="AN111" s="32">
        <f>Data!$AJ111^2/SQRT(Data!$AH111^2+Data!$AI111^2+Data!$AJ111^2)</f>
        <v>10.47445873</v>
      </c>
      <c r="AO111" s="30">
        <f>Data!$W111-Data!$X111</f>
        <v>7</v>
      </c>
      <c r="AP111" s="30">
        <f>Data!$X111-Data!$Y111</f>
        <v>2</v>
      </c>
      <c r="AQ111" s="30">
        <f>Data!$Y111-Data!$Z111</f>
        <v>14.05882353</v>
      </c>
      <c r="AR111" s="30">
        <f>(Data!$AO111+Data!$AP111)/(Data!$AO111+Data!$AP111+Data!$AQ111)</f>
        <v>0.3903061224</v>
      </c>
      <c r="AS111" s="33">
        <f>Data!$AO111^2/SQRT(Data!$AO111^2+Data!$AP111^2+Data!$AQ111^2)</f>
        <v>3.095008</v>
      </c>
      <c r="AT111" s="33">
        <f>Data!$AP111^2/SQRT(Data!$AO111^2+Data!$AP111^2+Data!$AQ111^2)</f>
        <v>0.2526537143</v>
      </c>
      <c r="AU111" s="33">
        <f>Data!$AQ111^2/SQRT(Data!$AO111^2+Data!$AP111^2+Data!$AQ111^2)</f>
        <v>12.48428444</v>
      </c>
      <c r="AV111" s="34">
        <f>_xlfn.VAR.P(Data!$K111:$N111)</f>
        <v>64.151875</v>
      </c>
      <c r="AW111" s="35">
        <f>_xlfn.VAR.P(Data!$C111:$F111)</f>
        <v>58.5</v>
      </c>
      <c r="AX111" s="36">
        <f>_xlfn.VAR.P(Data!$G111:$J111)</f>
        <v>70.07785467</v>
      </c>
      <c r="AY111" s="37"/>
      <c r="AZ111" s="38"/>
      <c r="BA111" s="39"/>
      <c r="BB111" s="30" t="str">
        <f>IF(AND(Data!$AE111&gt;Data!$AF111,Data!$AE111&gt;Data!$AG111),"1",IF(AND(Data!$AF111&gt;Data!$AE111,Data!$AF111&gt;Data!$AG111),IF(Data!$AF111&lt;2.5*Data!$AE111,"1.2",IF(OR(Data!$AE111&gt;2.5,Data!$AE111+Data!$AF111+Data!$AG111&lt;9),"2.2","2")),IF(AND(Data!$AG111&gt;3.5*Data!$AE111,Data!$AG111&gt;3.5*Data!$AF111,Data!$AE111+Data!$AF111+Data!$AG111&gt;11,Data!$AE111+Data!$AF111&lt;2,Data!$Q111&gt;=18),"3",IF((Data!$AE111&gt;3*Data!$AF111),"1.3",IF(AND(Data!$AF111&gt;3*Data!$AE111,Data!$AF111&gt;2),"2.3","3.3")))))</f>
        <v>2.3</v>
      </c>
      <c r="BC111" s="30" t="str">
        <f>IF(AND(Data!$AL111&gt;Data!$AM111,Data!$AL111&gt;Data!$AN111),"1",IF(AND(Data!$AM111&gt;Data!$AL111,Data!$AM111&gt;Data!$AN111),IF(Data!$AM111&lt;2.5*Data!$AL111,"1.2",IF(OR(Data!$AL111&gt;2.5,Data!$AL111+Data!$AM111+Data!$AN111&lt;9),"2.2","2")),IF(AND(Data!$AN111&gt;3.5*Data!$AL111,Data!$AN111&gt;3.5*Data!$AM111,Data!$AL111+Data!$AM111+Data!$AN111&gt;11,Data!$AL111+Data!$AM111&lt;2,Data!$U111&gt;=18),"3",IF((Data!$AL111&gt;3*Data!$AM111),"1.3",IF(AND(Data!$AM111&gt;3*Data!$AL111,Data!$AM111&gt;2),"2.3","3.3")))))</f>
        <v>1.3</v>
      </c>
      <c r="BD111" s="30" t="str">
        <f>IF(AND(Data!$AS111&gt;Data!$AT111,Data!$AS111&gt;Data!$AU111),"1",IF(AND(Data!$AT111&gt;Data!$AS111,Data!$AT111&gt;Data!$AU111),IF(Data!$AT111&lt;2.5*Data!$AS111,"1.2",IF(OR(Data!$AS111&gt;2.5,Data!$AS111+Data!$AT111+Data!$AU111&lt;9),"2.2","2")),IF(AND(Data!$AU111&gt;3.5*Data!$AS111,Data!$AU111&gt;3.5*Data!$AT111,Data!$AS111+Data!$AT111+Data!$AU111&gt;11,Data!$AS111+Data!$AT111&lt;2,Data!$Y111&gt;=18),"3",IF((Data!$AS111&gt;3*Data!$AT111),"1.3",IF(AND(Data!$AT111&gt;3*Data!$AS111,Data!$AT111&gt;2),"2.3","3.3")))))</f>
        <v>1.3</v>
      </c>
      <c r="BE111" s="30" t="str">
        <f t="array" ref="BE111">XLOOKUP(Data!$O111,Data!$K111:$N111,$K$1:$N$1,"?",0,1)&amp;XLOOKUP(Data!$P111,Data!$K111:$N111,$K$1:$N$1,"?",0,1)&amp;XLOOKUP(Data!$Q111,Data!$K111:$N111,$K$1:$N$1,"?",0,1)</f>
        <v>CID</v>
      </c>
      <c r="BF111" s="30" t="str">
        <f t="array" ref="BF111">XLOOKUP(Data!$S111,Data!$C111:$F111,$C$1:$F$1,"?",0,1)&amp;XLOOKUP(Data!$T111,Data!$C111:$F111,$C$1:$F$1,"?",0,1)&amp;XLOOKUP(Data!$U111,Data!$C111:$F111,$C$1:$F$1,"?",0,1)</f>
        <v>ICD</v>
      </c>
      <c r="BG111" s="30" t="str">
        <f t="array" ref="BG111">XLOOKUP(Data!$W111,Data!$G111:$J111,$G$1:$J$1,"?",0,1)&amp;XLOOKUP(Data!$X111,Data!$G111:$J111,$G$1:$J$1,"?",0,1)&amp;XLOOKUP(Data!$Y111,Data!$G111:$J111,$G$1:$J$1,"?",0,1)</f>
        <v>CDI</v>
      </c>
      <c r="BH111" s="30" t="str">
        <f>VLOOKUP(LEFT(Data!$BE111,Data!$BB111),'Key 2'!$A$1:$C$40,2,FALSE)</f>
        <v>IC</v>
      </c>
      <c r="BI111" s="30" t="str">
        <f>VLOOKUP(LEFT(Data!$BF111,Data!$BC111),'Key 2'!$A$1:$C$40,2,FALSE)</f>
        <v>I</v>
      </c>
      <c r="BJ111" s="30" t="str">
        <f>VLOOKUP(LEFT(Data!$BG111,Data!$BD111),'Key 2'!$A$1:$C$40,2,FALSE)</f>
        <v>C</v>
      </c>
      <c r="BK111" s="30" t="str">
        <f>IF(AND(Data!$AV111&gt;=15,Data!$O111&gt;=20),"DG",IF(AND(Data!$AW111&gt;=15,Data!$S111&gt;=20),"MG",IF(AND(Data!$AV111&gt;=15,Data!$W111&gt;=20),"LG","0")))</f>
        <v>DG</v>
      </c>
      <c r="BL111" s="30" t="str">
        <f>IF(AND(Data!$BK111="DG",Data!$AW111&gt;=15,Data!$S111&gt;=20,Data!$BH111&lt;&gt;Data!$BI111),"MG","LG")</f>
        <v>MG</v>
      </c>
      <c r="BM111" s="30" t="str">
        <f>IF(Data!$BK111="DG",Data!$BH111,IF(Data!$BK111="MG",Data!$BI111,Data!$BJ111))</f>
        <v>IC</v>
      </c>
      <c r="BN111" s="30" t="str">
        <f>IF(Data!$BL111="DG",Data!$BH111,IF(Data!$BL111="MG",Data!$BI111,Data!$BJ111))</f>
        <v>I</v>
      </c>
      <c r="BO111" s="40"/>
      <c r="BP111" s="40"/>
      <c r="BQ111" s="40"/>
      <c r="BR111" s="41"/>
      <c r="BS111" s="41"/>
      <c r="BT111" s="41" t="str">
        <f>VLOOKUP(Data!$BR111,'Key 1'!$B$1:$D$15,2,FALSE)</f>
        <v>TI</v>
      </c>
      <c r="BU111" s="41" t="str">
        <f>VLOOKUP(Data!$BS111,'Key 1'!$B$1:$D$15,2,FALSE)</f>
        <v>TI</v>
      </c>
      <c r="BV111" s="41">
        <f>VLOOKUP(Data!$BR111,'Key 1'!$B$1:$D$15,3,FALSE)</f>
        <v>0</v>
      </c>
      <c r="BW111" s="41">
        <f>VLOOKUP(Data!$BS111,'Key 1'!$B$1:$D$15,3,FALSE)</f>
        <v>0</v>
      </c>
      <c r="BX111" s="41" t="str">
        <f>IF(Data!$BK111="DG",IF(INT(Data!$BB111)-Data!$BB111&lt;0,"Low","High"),IF(Data!$BK111="MG",IF(INT(Data!$BC111)-Data!$BC111&lt;0,"Low","High"),IF(Data!$BK111="LG",IF(INT(Data!$BD111)-Data!$BD111&lt;0,"Low","High"),"High")))</f>
        <v>Low</v>
      </c>
      <c r="BY111" s="41" t="str">
        <f>IF(Data!$BL111="DG",IF(INT(Data!$BB111)-Data!$BB111&lt;0,"Low","High"),IF(Data!$BL111="MG",IF(INT(Data!$BC111)-Data!$BC111&lt;0,"Low","High"),IF(Data!$BL111="LG",IF(INT(Data!$BD111)-Data!$BD111&lt;0,"Low","High"),"High")))</f>
        <v>Low</v>
      </c>
      <c r="BZ111" s="41" t="str">
        <f>IF(AND(Data!$BX111="High",Data!$BY111="High"),"High","Low")</f>
        <v>Low</v>
      </c>
      <c r="CA111" s="41" t="str">
        <f>IF(AND(Data!$BM111=Data!$BT111,Data!$BN111=Data!$BU111),"Matched",IF(Data!$BM111=Data!$BT111,"Sec Missed", IF(Data!$BN111=Data!$BU111," Pri Missed", "Both Missed")))</f>
        <v>Both Missed</v>
      </c>
      <c r="CB111" s="42">
        <v>100.0</v>
      </c>
      <c r="CC111" s="42">
        <v>100.0</v>
      </c>
      <c r="CD111" s="42">
        <v>100.0</v>
      </c>
      <c r="CE111" s="43" t="s">
        <v>96</v>
      </c>
      <c r="CF111" s="43" t="s">
        <v>96</v>
      </c>
      <c r="CG111" s="43" t="s">
        <v>3</v>
      </c>
      <c r="CH111" s="45" t="s">
        <v>96</v>
      </c>
      <c r="CI111" s="43" t="s">
        <v>97</v>
      </c>
      <c r="CJ111" s="42">
        <v>100.0</v>
      </c>
      <c r="CK111" s="43" t="s">
        <v>3</v>
      </c>
      <c r="CL111" s="43" t="s">
        <v>98</v>
      </c>
      <c r="CM111" s="42">
        <v>100.0</v>
      </c>
      <c r="CN111" s="43" t="s">
        <v>99</v>
      </c>
      <c r="CO111" s="1"/>
      <c r="CP111" s="1"/>
      <c r="CQ111" s="1"/>
      <c r="CR111" s="1"/>
      <c r="CS111" s="1"/>
      <c r="CT111" s="1"/>
      <c r="CU111" s="1"/>
    </row>
    <row r="112" ht="48.0" customHeight="1">
      <c r="A112" s="28">
        <v>2266.0</v>
      </c>
      <c r="B112" s="29">
        <v>28.0</v>
      </c>
      <c r="C112" s="30">
        <v>22.5</v>
      </c>
      <c r="D112" s="30">
        <v>9.0</v>
      </c>
      <c r="E112" s="30">
        <v>11.0</v>
      </c>
      <c r="F112" s="30">
        <v>23.0</v>
      </c>
      <c r="G112" s="30">
        <v>24.0</v>
      </c>
      <c r="H112" s="30">
        <v>12.0</v>
      </c>
      <c r="I112" s="30">
        <v>2.0</v>
      </c>
      <c r="J112" s="30">
        <v>16.0</v>
      </c>
      <c r="K112" s="30">
        <v>23.0</v>
      </c>
      <c r="L112" s="30">
        <v>9.5</v>
      </c>
      <c r="M112" s="30">
        <v>5.0</v>
      </c>
      <c r="N112" s="30">
        <v>20.0</v>
      </c>
      <c r="O112" s="31">
        <f>LARGE(Data!$K112:$N112,1)</f>
        <v>23</v>
      </c>
      <c r="P112" s="31">
        <f>LARGE(Data!$K112:$N112,2)</f>
        <v>20</v>
      </c>
      <c r="Q112" s="31">
        <f>LARGE(Data!$K112:$N112,3)</f>
        <v>9.5</v>
      </c>
      <c r="R112" s="31">
        <f>LARGE(Data!$K112:$N112,4)</f>
        <v>5</v>
      </c>
      <c r="S112" s="32">
        <f>LARGE(Data!$C112:$F112,1)</f>
        <v>23</v>
      </c>
      <c r="T112" s="32">
        <f>LARGE(Data!$C112:$F112,2)</f>
        <v>22.5</v>
      </c>
      <c r="U112" s="32">
        <f>LARGE(Data!$C112:$F112,3)</f>
        <v>11</v>
      </c>
      <c r="V112" s="32">
        <f>LARGE(Data!$C112:$F112,4)</f>
        <v>9</v>
      </c>
      <c r="W112" s="33">
        <f>LARGE(Data!$G112:$J112,1)</f>
        <v>24</v>
      </c>
      <c r="X112" s="33">
        <f>LARGE(Data!$G112:$J112,2)</f>
        <v>16</v>
      </c>
      <c r="Y112" s="33">
        <f>LARGE(Data!$G112:$J112,3)</f>
        <v>12</v>
      </c>
      <c r="Z112" s="33">
        <f>LARGE(Data!$G112:$J112,4)</f>
        <v>2</v>
      </c>
      <c r="AA112" s="30">
        <f>Data!$O112-Data!$P112</f>
        <v>3</v>
      </c>
      <c r="AB112" s="30">
        <f>Data!$P112-Data!$Q112</f>
        <v>10.5</v>
      </c>
      <c r="AC112" s="30">
        <f>Data!$Q112-Data!$R112</f>
        <v>4.5</v>
      </c>
      <c r="AD112" s="30">
        <f>(Data!$AA112+Data!$AB112)/SUM(Data!$AA112:$AC112)</f>
        <v>0.75</v>
      </c>
      <c r="AE112" s="31">
        <f>Data!$AA112^2/SQRT(Data!$AA112^2+Data!$AB112^2+Data!$AC112^2)</f>
        <v>0.762000762</v>
      </c>
      <c r="AF112" s="31">
        <f>Data!$AB112^2/SQRT(Data!$AA112^2+Data!$AB112^2+Data!$AC112^2)</f>
        <v>9.334509335</v>
      </c>
      <c r="AG112" s="31">
        <f>Data!$AC112^2/SQRT(Data!$AA112^2+Data!$AB112^2+Data!$AC112^2)</f>
        <v>1.714501715</v>
      </c>
      <c r="AH112" s="30">
        <f>Data!$S112-Data!$T112</f>
        <v>0.5</v>
      </c>
      <c r="AI112" s="30">
        <f>Data!$T112-Data!$U112</f>
        <v>11.5</v>
      </c>
      <c r="AJ112" s="30">
        <f>Data!$U112-Data!$V112</f>
        <v>2</v>
      </c>
      <c r="AK112" s="30">
        <f>(Data!$AH112+Data!$AI112)/(Data!$AH112+Data!$AI112+Data!$AJ112)</f>
        <v>0.8571428571</v>
      </c>
      <c r="AL112" s="32">
        <f>Data!$AH112^2/SQRT(Data!$AH112^2+Data!$AI112^2+Data!$AJ112^2)</f>
        <v>0.02139802463</v>
      </c>
      <c r="AM112" s="32">
        <f>Data!$AI112^2/SQRT(Data!$AH112^2+Data!$AI112^2+Data!$AJ112^2)</f>
        <v>11.31955503</v>
      </c>
      <c r="AN112" s="32">
        <f>Data!$AJ112^2/SQRT(Data!$AH112^2+Data!$AI112^2+Data!$AJ112^2)</f>
        <v>0.342368394</v>
      </c>
      <c r="AO112" s="30">
        <f>Data!$W112-Data!$X112</f>
        <v>8</v>
      </c>
      <c r="AP112" s="30">
        <f>Data!$X112-Data!$Y112</f>
        <v>4</v>
      </c>
      <c r="AQ112" s="30">
        <f>Data!$Y112-Data!$Z112</f>
        <v>10</v>
      </c>
      <c r="AR112" s="30">
        <f>(Data!$AO112+Data!$AP112)/(Data!$AO112+Data!$AP112+Data!$AQ112)</f>
        <v>0.5454545455</v>
      </c>
      <c r="AS112" s="33">
        <f>Data!$AO112^2/SQRT(Data!$AO112^2+Data!$AP112^2+Data!$AQ112^2)</f>
        <v>4.770278352</v>
      </c>
      <c r="AT112" s="33">
        <f>Data!$AP112^2/SQRT(Data!$AO112^2+Data!$AP112^2+Data!$AQ112^2)</f>
        <v>1.192569588</v>
      </c>
      <c r="AU112" s="33">
        <f>Data!$AQ112^2/SQRT(Data!$AO112^2+Data!$AP112^2+Data!$AQ112^2)</f>
        <v>7.453559925</v>
      </c>
      <c r="AV112" s="34">
        <f>_xlfn.VAR.P(Data!$K112:$N112)</f>
        <v>54.421875</v>
      </c>
      <c r="AW112" s="35">
        <f>_xlfn.VAR.P(Data!$C112:$F112)</f>
        <v>41.171875</v>
      </c>
      <c r="AX112" s="36">
        <f>_xlfn.VAR.P(Data!$G112:$J112)</f>
        <v>62.75</v>
      </c>
      <c r="AY112" s="37"/>
      <c r="AZ112" s="38"/>
      <c r="BA112" s="39"/>
      <c r="BB112" s="30" t="str">
        <f>IF(AND(Data!$AE112&gt;Data!$AF112,Data!$AE112&gt;Data!$AG112),"1",IF(AND(Data!$AF112&gt;Data!$AE112,Data!$AF112&gt;Data!$AG112),IF(Data!$AF112&lt;2.5*Data!$AE112,"1.2",IF(OR(Data!$AE112&gt;2.5,Data!$AE112+Data!$AF112+Data!$AG112&lt;9),"2.2","2")),IF(AND(Data!$AG112&gt;3.5*Data!$AE112,Data!$AG112&gt;3.5*Data!$AF112,Data!$AE112+Data!$AF112+Data!$AG112&gt;11,Data!$AE112+Data!$AF112&lt;2,Data!$Q112&gt;=18),"3",IF((Data!$AE112&gt;3*Data!$AF112),"1.3",IF(AND(Data!$AF112&gt;3*Data!$AE112,Data!$AF112&gt;2),"2.3","3.3")))))</f>
        <v>2</v>
      </c>
      <c r="BC112" s="30" t="str">
        <f>IF(AND(Data!$AL112&gt;Data!$AM112,Data!$AL112&gt;Data!$AN112),"1",IF(AND(Data!$AM112&gt;Data!$AL112,Data!$AM112&gt;Data!$AN112),IF(Data!$AM112&lt;2.5*Data!$AL112,"1.2",IF(OR(Data!$AL112&gt;2.5,Data!$AL112+Data!$AM112+Data!$AN112&lt;9),"2.2","2")),IF(AND(Data!$AN112&gt;3.5*Data!$AL112,Data!$AN112&gt;3.5*Data!$AM112,Data!$AL112+Data!$AM112+Data!$AN112&gt;11,Data!$AL112+Data!$AM112&lt;2,Data!$U112&gt;=18),"3",IF((Data!$AL112&gt;3*Data!$AM112),"1.3",IF(AND(Data!$AM112&gt;3*Data!$AL112,Data!$AM112&gt;2),"2.3","3.3")))))</f>
        <v>2</v>
      </c>
      <c r="BD112" s="30" t="str">
        <f>IF(AND(Data!$AS112&gt;Data!$AT112,Data!$AS112&gt;Data!$AU112),"1",IF(AND(Data!$AT112&gt;Data!$AS112,Data!$AT112&gt;Data!$AU112),IF(Data!$AT112&lt;2.5*Data!$AS112,"1.2",IF(OR(Data!$AS112&gt;2.5,Data!$AS112+Data!$AT112+Data!$AU112&lt;9),"2.2","2")),IF(AND(Data!$AU112&gt;3.5*Data!$AS112,Data!$AU112&gt;3.5*Data!$AT112,Data!$AS112+Data!$AT112+Data!$AU112&gt;11,Data!$AS112+Data!$AT112&lt;2,Data!$Y112&gt;=18),"3",IF((Data!$AS112&gt;3*Data!$AT112),"1.3",IF(AND(Data!$AT112&gt;3*Data!$AS112,Data!$AT112&gt;2),"2.3","3.3")))))</f>
        <v>1.3</v>
      </c>
      <c r="BE112" s="30" t="str">
        <f t="array" ref="BE112">XLOOKUP(Data!$O112,Data!$K112:$N112,$K$1:$N$1,"?",0,1)&amp;XLOOKUP(Data!$P112,Data!$K112:$N112,$K$1:$N$1,"?",0,1)&amp;XLOOKUP(Data!$Q112,Data!$K112:$N112,$K$1:$N$1,"?",0,1)</f>
        <v>DCI</v>
      </c>
      <c r="BF112" s="30" t="str">
        <f t="array" ref="BF112">XLOOKUP(Data!$S112,Data!$C112:$F112,$C$1:$F$1,"?",0,1)&amp;XLOOKUP(Data!$T112,Data!$C112:$F112,$C$1:$F$1,"?",0,1)&amp;XLOOKUP(Data!$U112,Data!$C112:$F112,$C$1:$F$1,"?",0,1)</f>
        <v>CDS</v>
      </c>
      <c r="BG112" s="30" t="str">
        <f t="array" ref="BG112">XLOOKUP(Data!$W112,Data!$G112:$J112,$G$1:$J$1,"?",0,1)&amp;XLOOKUP(Data!$X112,Data!$G112:$J112,$G$1:$J$1,"?",0,1)&amp;XLOOKUP(Data!$Y112,Data!$G112:$J112,$G$1:$J$1,"?",0,1)</f>
        <v>DCI</v>
      </c>
      <c r="BH112" s="30" t="str">
        <f>VLOOKUP(LEFT(Data!$BE112,Data!$BB112),'Key 2'!$A$1:$C$40,2,FALSE)</f>
        <v>DC</v>
      </c>
      <c r="BI112" s="30" t="str">
        <f>VLOOKUP(LEFT(Data!$BF112,Data!$BC112),'Key 2'!$A$1:$C$40,2,FALSE)</f>
        <v>DC</v>
      </c>
      <c r="BJ112" s="30" t="str">
        <f>VLOOKUP(LEFT(Data!$BG112,Data!$BD112),'Key 2'!$A$1:$C$40,2,FALSE)</f>
        <v>D</v>
      </c>
      <c r="BK112" s="30" t="str">
        <f>IF(AND(Data!$AV112&gt;=15,Data!$O112&gt;=20),"DG",IF(AND(Data!$AW112&gt;=15,Data!$S112&gt;=20),"MG",IF(AND(Data!$AV112&gt;=15,Data!$W112&gt;=20),"LG","0")))</f>
        <v>DG</v>
      </c>
      <c r="BL112" s="30" t="str">
        <f>IF(AND(Data!$BK112="DG",Data!$AW112&gt;=15,Data!$S112&gt;=20,Data!$BH112&lt;&gt;Data!$BI112),"MG","LG")</f>
        <v>LG</v>
      </c>
      <c r="BM112" s="30" t="str">
        <f>IF(Data!$BK112="DG",Data!$BH112,IF(Data!$BK112="MG",Data!$BI112,Data!$BJ112))</f>
        <v>DC</v>
      </c>
      <c r="BN112" s="30" t="str">
        <f>IF(Data!$BL112="DG",Data!$BH112,IF(Data!$BL112="MG",Data!$BI112,Data!$BJ112))</f>
        <v>D</v>
      </c>
      <c r="BO112" s="40"/>
      <c r="BP112" s="40"/>
      <c r="BQ112" s="40"/>
      <c r="BR112" s="41"/>
      <c r="BS112" s="41"/>
      <c r="BT112" s="41" t="str">
        <f>VLOOKUP(Data!$BR112,'Key 1'!$B$1:$D$15,2,FALSE)</f>
        <v>TI</v>
      </c>
      <c r="BU112" s="41" t="str">
        <f>VLOOKUP(Data!$BS112,'Key 1'!$B$1:$D$15,2,FALSE)</f>
        <v>TI</v>
      </c>
      <c r="BV112" s="41">
        <f>VLOOKUP(Data!$BR112,'Key 1'!$B$1:$D$15,3,FALSE)</f>
        <v>0</v>
      </c>
      <c r="BW112" s="41">
        <f>VLOOKUP(Data!$BS112,'Key 1'!$B$1:$D$15,3,FALSE)</f>
        <v>0</v>
      </c>
      <c r="BX112" s="41" t="str">
        <f>IF(Data!$BK112="DG",IF(INT(Data!$BB112)-Data!$BB112&lt;0,"Low","High"),IF(Data!$BK112="MG",IF(INT(Data!$BC112)-Data!$BC112&lt;0,"Low","High"),IF(Data!$BK112="LG",IF(INT(Data!$BD112)-Data!$BD112&lt;0,"Low","High"),"High")))</f>
        <v>High</v>
      </c>
      <c r="BY112" s="41" t="str">
        <f>IF(Data!$BL112="DG",IF(INT(Data!$BB112)-Data!$BB112&lt;0,"Low","High"),IF(Data!$BL112="MG",IF(INT(Data!$BC112)-Data!$BC112&lt;0,"Low","High"),IF(Data!$BL112="LG",IF(INT(Data!$BD112)-Data!$BD112&lt;0,"Low","High"),"High")))</f>
        <v>Low</v>
      </c>
      <c r="BZ112" s="41" t="str">
        <f>IF(AND(Data!$BX112="High",Data!$BY112="High"),"High","Low")</f>
        <v>Low</v>
      </c>
      <c r="CA112" s="41" t="str">
        <f>IF(AND(Data!$BM112=Data!$BT112,Data!$BN112=Data!$BU112),"Matched",IF(Data!$BM112=Data!$BT112,"Sec Missed", IF(Data!$BN112=Data!$BU112," Pri Missed", "Both Missed")))</f>
        <v>Both Missed</v>
      </c>
      <c r="CB112" s="42">
        <v>100.0</v>
      </c>
      <c r="CC112" s="42">
        <v>100.0</v>
      </c>
      <c r="CD112" s="42">
        <v>100.0</v>
      </c>
      <c r="CE112" s="43" t="s">
        <v>17</v>
      </c>
      <c r="CF112" s="43" t="s">
        <v>17</v>
      </c>
      <c r="CG112" s="43" t="s">
        <v>0</v>
      </c>
      <c r="CH112" s="45" t="s">
        <v>17</v>
      </c>
      <c r="CI112" s="43" t="s">
        <v>97</v>
      </c>
      <c r="CJ112" s="42">
        <v>100.0</v>
      </c>
      <c r="CK112" s="43" t="s">
        <v>0</v>
      </c>
      <c r="CL112" s="43" t="s">
        <v>98</v>
      </c>
      <c r="CM112" s="42">
        <v>100.0</v>
      </c>
      <c r="CN112" s="43" t="s">
        <v>103</v>
      </c>
      <c r="CO112" s="1"/>
      <c r="CP112" s="1"/>
      <c r="CQ112" s="1"/>
      <c r="CR112" s="1"/>
      <c r="CS112" s="1"/>
      <c r="CT112" s="1"/>
      <c r="CU112" s="1"/>
    </row>
    <row r="113" ht="48.0" customHeight="1">
      <c r="A113" s="28">
        <v>2267.0</v>
      </c>
      <c r="B113" s="29">
        <v>28.0</v>
      </c>
      <c r="C113" s="30">
        <v>16.0</v>
      </c>
      <c r="D113" s="30">
        <v>22.0</v>
      </c>
      <c r="E113" s="30">
        <v>13.0</v>
      </c>
      <c r="F113" s="30">
        <v>13.0</v>
      </c>
      <c r="G113" s="30">
        <v>18.0</v>
      </c>
      <c r="H113" s="30">
        <v>25.0</v>
      </c>
      <c r="I113" s="30">
        <v>7.0</v>
      </c>
      <c r="J113" s="30">
        <v>14.0</v>
      </c>
      <c r="K113" s="30">
        <v>16.0</v>
      </c>
      <c r="L113" s="30">
        <v>23.5</v>
      </c>
      <c r="M113" s="30">
        <v>9.5</v>
      </c>
      <c r="N113" s="30">
        <v>12.0</v>
      </c>
      <c r="O113" s="31">
        <f>LARGE(Data!$K113:$N113,1)</f>
        <v>23.5</v>
      </c>
      <c r="P113" s="31">
        <f>LARGE(Data!$K113:$N113,2)</f>
        <v>16</v>
      </c>
      <c r="Q113" s="31">
        <f>LARGE(Data!$K113:$N113,3)</f>
        <v>12</v>
      </c>
      <c r="R113" s="31">
        <f>LARGE(Data!$K113:$N113,4)</f>
        <v>9.5</v>
      </c>
      <c r="S113" s="32">
        <f>LARGE(Data!$C113:$F113,1)</f>
        <v>22</v>
      </c>
      <c r="T113" s="32">
        <f>LARGE(Data!$C113:$F113,2)</f>
        <v>16</v>
      </c>
      <c r="U113" s="32">
        <f>LARGE(Data!$C113:$F113,3)</f>
        <v>13</v>
      </c>
      <c r="V113" s="32">
        <f>LARGE(Data!$C113:$F113,4)</f>
        <v>13</v>
      </c>
      <c r="W113" s="33">
        <f>LARGE(Data!$G113:$J113,1)</f>
        <v>25</v>
      </c>
      <c r="X113" s="33">
        <f>LARGE(Data!$G113:$J113,2)</f>
        <v>18</v>
      </c>
      <c r="Y113" s="33">
        <f>LARGE(Data!$G113:$J113,3)</f>
        <v>14</v>
      </c>
      <c r="Z113" s="33">
        <f>LARGE(Data!$G113:$J113,4)</f>
        <v>7</v>
      </c>
      <c r="AA113" s="30">
        <f>Data!$O113-Data!$P113</f>
        <v>7.5</v>
      </c>
      <c r="AB113" s="30">
        <f>Data!$P113-Data!$Q113</f>
        <v>4</v>
      </c>
      <c r="AC113" s="30">
        <f>Data!$Q113-Data!$R113</f>
        <v>2.5</v>
      </c>
      <c r="AD113" s="30">
        <f>(Data!$AA113+Data!$AB113)/SUM(Data!$AA113:$AC113)</f>
        <v>0.8214285714</v>
      </c>
      <c r="AE113" s="31">
        <f>Data!$AA113^2/SQRT(Data!$AA113^2+Data!$AB113^2+Data!$AC113^2)</f>
        <v>6.34874229</v>
      </c>
      <c r="AF113" s="31">
        <f>Data!$AB113^2/SQRT(Data!$AA113^2+Data!$AB113^2+Data!$AC113^2)</f>
        <v>1.805864474</v>
      </c>
      <c r="AG113" s="31">
        <f>Data!$AC113^2/SQRT(Data!$AA113^2+Data!$AB113^2+Data!$AC113^2)</f>
        <v>0.70541581</v>
      </c>
      <c r="AH113" s="30">
        <f>Data!$S113-Data!$T113</f>
        <v>6</v>
      </c>
      <c r="AI113" s="30">
        <f>Data!$T113-Data!$U113</f>
        <v>3</v>
      </c>
      <c r="AJ113" s="30">
        <f>Data!$U113-Data!$V113</f>
        <v>0</v>
      </c>
      <c r="AK113" s="30">
        <f>(Data!$AH113+Data!$AI113)/(Data!$AH113+Data!$AI113+Data!$AJ113)</f>
        <v>1</v>
      </c>
      <c r="AL113" s="32">
        <f>Data!$AH113^2/SQRT(Data!$AH113^2+Data!$AI113^2+Data!$AJ113^2)</f>
        <v>5.366563146</v>
      </c>
      <c r="AM113" s="32">
        <f>Data!$AI113^2/SQRT(Data!$AH113^2+Data!$AI113^2+Data!$AJ113^2)</f>
        <v>1.341640786</v>
      </c>
      <c r="AN113" s="32">
        <f>Data!$AJ113^2/SQRT(Data!$AH113^2+Data!$AI113^2+Data!$AJ113^2)</f>
        <v>0</v>
      </c>
      <c r="AO113" s="30">
        <f>Data!$W113-Data!$X113</f>
        <v>7</v>
      </c>
      <c r="AP113" s="30">
        <f>Data!$X113-Data!$Y113</f>
        <v>4</v>
      </c>
      <c r="AQ113" s="30">
        <f>Data!$Y113-Data!$Z113</f>
        <v>7</v>
      </c>
      <c r="AR113" s="30">
        <f>(Data!$AO113+Data!$AP113)/(Data!$AO113+Data!$AP113+Data!$AQ113)</f>
        <v>0.6111111111</v>
      </c>
      <c r="AS113" s="33">
        <f>Data!$AO113^2/SQRT(Data!$AO113^2+Data!$AP113^2+Data!$AQ113^2)</f>
        <v>4.589270477</v>
      </c>
      <c r="AT113" s="33">
        <f>Data!$AP113^2/SQRT(Data!$AO113^2+Data!$AP113^2+Data!$AQ113^2)</f>
        <v>1.498537299</v>
      </c>
      <c r="AU113" s="33">
        <f>Data!$AQ113^2/SQRT(Data!$AO113^2+Data!$AP113^2+Data!$AQ113^2)</f>
        <v>4.589270477</v>
      </c>
      <c r="AV113" s="34">
        <f>_xlfn.VAR.P(Data!$K113:$N113)</f>
        <v>28.0625</v>
      </c>
      <c r="AW113" s="35">
        <f>_xlfn.VAR.P(Data!$C113:$F113)</f>
        <v>13.5</v>
      </c>
      <c r="AX113" s="36">
        <f>_xlfn.VAR.P(Data!$G113:$J113)</f>
        <v>42.5</v>
      </c>
      <c r="AY113" s="37"/>
      <c r="AZ113" s="38"/>
      <c r="BA113" s="39"/>
      <c r="BB113" s="30" t="str">
        <f>IF(AND(Data!$AE113&gt;Data!$AF113,Data!$AE113&gt;Data!$AG113),"1",IF(AND(Data!$AF113&gt;Data!$AE113,Data!$AF113&gt;Data!$AG113),IF(Data!$AF113&lt;2.5*Data!$AE113,"1.2",IF(OR(Data!$AE113&gt;2.5,Data!$AE113+Data!$AF113+Data!$AG113&lt;9),"2.2","2")),IF(AND(Data!$AG113&gt;3.5*Data!$AE113,Data!$AG113&gt;3.5*Data!$AF113,Data!$AE113+Data!$AF113+Data!$AG113&gt;11,Data!$AE113+Data!$AF113&lt;2,Data!$Q113&gt;=18),"3",IF((Data!$AE113&gt;3*Data!$AF113),"1.3",IF(AND(Data!$AF113&gt;3*Data!$AE113,Data!$AF113&gt;2),"2.3","3.3")))))</f>
        <v>1</v>
      </c>
      <c r="BC113" s="30" t="str">
        <f>IF(AND(Data!$AL113&gt;Data!$AM113,Data!$AL113&gt;Data!$AN113),"1",IF(AND(Data!$AM113&gt;Data!$AL113,Data!$AM113&gt;Data!$AN113),IF(Data!$AM113&lt;2.5*Data!$AL113,"1.2",IF(OR(Data!$AL113&gt;2.5,Data!$AL113+Data!$AM113+Data!$AN113&lt;9),"2.2","2")),IF(AND(Data!$AN113&gt;3.5*Data!$AL113,Data!$AN113&gt;3.5*Data!$AM113,Data!$AL113+Data!$AM113+Data!$AN113&gt;11,Data!$AL113+Data!$AM113&lt;2,Data!$U113&gt;=18),"3",IF((Data!$AL113&gt;3*Data!$AM113),"1.3",IF(AND(Data!$AM113&gt;3*Data!$AL113,Data!$AM113&gt;2),"2.3","3.3")))))</f>
        <v>1</v>
      </c>
      <c r="BD113" s="30" t="str">
        <f>IF(AND(Data!$AS113&gt;Data!$AT113,Data!$AS113&gt;Data!$AU113),"1",IF(AND(Data!$AT113&gt;Data!$AS113,Data!$AT113&gt;Data!$AU113),IF(Data!$AT113&lt;2.5*Data!$AS113,"1.2",IF(OR(Data!$AS113&gt;2.5,Data!$AS113+Data!$AT113+Data!$AU113&lt;9),"2.2","2")),IF(AND(Data!$AU113&gt;3.5*Data!$AS113,Data!$AU113&gt;3.5*Data!$AT113,Data!$AS113+Data!$AT113+Data!$AU113&gt;11,Data!$AS113+Data!$AT113&lt;2,Data!$Y113&gt;=18),"3",IF((Data!$AS113&gt;3*Data!$AT113),"1.3",IF(AND(Data!$AT113&gt;3*Data!$AS113,Data!$AT113&gt;2),"2.3","3.3")))))</f>
        <v>1.3</v>
      </c>
      <c r="BE113" s="30" t="str">
        <f t="array" ref="BE113">XLOOKUP(Data!$O113,Data!$K113:$N113,$K$1:$N$1,"?",0,1)&amp;XLOOKUP(Data!$P113,Data!$K113:$N113,$K$1:$N$1,"?",0,1)&amp;XLOOKUP(Data!$Q113,Data!$K113:$N113,$K$1:$N$1,"?",0,1)</f>
        <v>IDC</v>
      </c>
      <c r="BF113" s="30" t="str">
        <f t="array" ref="BF113">XLOOKUP(Data!$S113,Data!$C113:$F113,$C$1:$F$1,"?",0,1)&amp;XLOOKUP(Data!$T113,Data!$C113:$F113,$C$1:$F$1,"?",0,1)&amp;XLOOKUP(Data!$U113,Data!$C113:$F113,$C$1:$F$1,"?",0,1)</f>
        <v>IDS</v>
      </c>
      <c r="BG113" s="30" t="str">
        <f t="array" ref="BG113">XLOOKUP(Data!$W113,Data!$G113:$J113,$G$1:$J$1,"?",0,1)&amp;XLOOKUP(Data!$X113,Data!$G113:$J113,$G$1:$J$1,"?",0,1)&amp;XLOOKUP(Data!$Y113,Data!$G113:$J113,$G$1:$J$1,"?",0,1)</f>
        <v>IDC</v>
      </c>
      <c r="BH113" s="30" t="str">
        <f>VLOOKUP(LEFT(Data!$BE113,Data!$BB113),'Key 2'!$A$1:$C$40,2,FALSE)</f>
        <v>I</v>
      </c>
      <c r="BI113" s="30" t="str">
        <f>VLOOKUP(LEFT(Data!$BF113,Data!$BC113),'Key 2'!$A$1:$C$40,2,FALSE)</f>
        <v>I</v>
      </c>
      <c r="BJ113" s="30" t="str">
        <f>VLOOKUP(LEFT(Data!$BG113,Data!$BD113),'Key 2'!$A$1:$C$40,2,FALSE)</f>
        <v>I</v>
      </c>
      <c r="BK113" s="30" t="str">
        <f>IF(AND(Data!$AV113&gt;=15,Data!$O113&gt;=20),"DG",IF(AND(Data!$AW113&gt;=15,Data!$S113&gt;=20),"MG",IF(AND(Data!$AV113&gt;=15,Data!$W113&gt;=20),"LG","0")))</f>
        <v>DG</v>
      </c>
      <c r="BL113" s="30" t="str">
        <f>IF(AND(Data!$BK113="DG",Data!$AW113&gt;=15,Data!$S113&gt;=20,Data!$BH113&lt;&gt;Data!$BI113),"MG","LG")</f>
        <v>LG</v>
      </c>
      <c r="BM113" s="30" t="str">
        <f>IF(Data!$BK113="DG",Data!$BH113,IF(Data!$BK113="MG",Data!$BI113,Data!$BJ113))</f>
        <v>I</v>
      </c>
      <c r="BN113" s="30" t="str">
        <f>IF(Data!$BL113="DG",Data!$BH113,IF(Data!$BL113="MG",Data!$BI113,Data!$BJ113))</f>
        <v>I</v>
      </c>
      <c r="BO113" s="40"/>
      <c r="BP113" s="40"/>
      <c r="BQ113" s="40"/>
      <c r="BR113" s="41"/>
      <c r="BS113" s="41"/>
      <c r="BT113" s="41" t="str">
        <f>VLOOKUP(Data!$BR113,'Key 1'!$B$1:$D$15,2,FALSE)</f>
        <v>TI</v>
      </c>
      <c r="BU113" s="41" t="str">
        <f>VLOOKUP(Data!$BS113,'Key 1'!$B$1:$D$15,2,FALSE)</f>
        <v>TI</v>
      </c>
      <c r="BV113" s="41">
        <f>VLOOKUP(Data!$BR113,'Key 1'!$B$1:$D$15,3,FALSE)</f>
        <v>0</v>
      </c>
      <c r="BW113" s="41">
        <f>VLOOKUP(Data!$BS113,'Key 1'!$B$1:$D$15,3,FALSE)</f>
        <v>0</v>
      </c>
      <c r="BX113" s="41" t="str">
        <f>IF(Data!$BK113="DG",IF(INT(Data!$BB113)-Data!$BB113&lt;0,"Low","High"),IF(Data!$BK113="MG",IF(INT(Data!$BC113)-Data!$BC113&lt;0,"Low","High"),IF(Data!$BK113="LG",IF(INT(Data!$BD113)-Data!$BD113&lt;0,"Low","High"),"High")))</f>
        <v>High</v>
      </c>
      <c r="BY113" s="41" t="str">
        <f>IF(Data!$BL113="DG",IF(INT(Data!$BB113)-Data!$BB113&lt;0,"Low","High"),IF(Data!$BL113="MG",IF(INT(Data!$BC113)-Data!$BC113&lt;0,"Low","High"),IF(Data!$BL113="LG",IF(INT(Data!$BD113)-Data!$BD113&lt;0,"Low","High"),"High")))</f>
        <v>Low</v>
      </c>
      <c r="BZ113" s="41" t="str">
        <f>IF(AND(Data!$BX113="High",Data!$BY113="High"),"High","Low")</f>
        <v>Low</v>
      </c>
      <c r="CA113" s="41" t="str">
        <f>IF(AND(Data!$BM113=Data!$BT113,Data!$BN113=Data!$BU113),"Matched",IF(Data!$BM113=Data!$BT113,"Sec Missed", IF(Data!$BN113=Data!$BU113," Pri Missed", "Both Missed")))</f>
        <v>Both Missed</v>
      </c>
      <c r="CB113" s="42">
        <v>100.0</v>
      </c>
      <c r="CC113" s="42">
        <v>100.0</v>
      </c>
      <c r="CD113" s="42">
        <v>100.0</v>
      </c>
      <c r="CE113" s="43" t="s">
        <v>1</v>
      </c>
      <c r="CF113" s="43" t="s">
        <v>1</v>
      </c>
      <c r="CG113" s="43" t="s">
        <v>1</v>
      </c>
      <c r="CH113" s="45" t="s">
        <v>1</v>
      </c>
      <c r="CI113" s="43" t="s">
        <v>97</v>
      </c>
      <c r="CJ113" s="42">
        <v>100.0</v>
      </c>
      <c r="CK113" s="43" t="s">
        <v>1</v>
      </c>
      <c r="CL113" s="43" t="s">
        <v>98</v>
      </c>
      <c r="CM113" s="42">
        <v>100.0</v>
      </c>
      <c r="CN113" s="43" t="s">
        <v>99</v>
      </c>
      <c r="CO113" s="1"/>
      <c r="CP113" s="1"/>
      <c r="CQ113" s="1"/>
      <c r="CR113" s="1"/>
      <c r="CS113" s="1"/>
      <c r="CT113" s="1"/>
      <c r="CU113" s="1"/>
    </row>
    <row r="114" ht="48.0" customHeight="1">
      <c r="A114" s="28">
        <v>2268.0</v>
      </c>
      <c r="B114" s="29">
        <v>28.0</v>
      </c>
      <c r="C114" s="30">
        <v>14.0</v>
      </c>
      <c r="D114" s="30">
        <v>26.125</v>
      </c>
      <c r="E114" s="30">
        <v>7.0</v>
      </c>
      <c r="F114" s="30">
        <v>13.0</v>
      </c>
      <c r="G114" s="30">
        <v>11.0</v>
      </c>
      <c r="H114" s="30">
        <v>26.0</v>
      </c>
      <c r="I114" s="30">
        <v>5.0</v>
      </c>
      <c r="J114" s="30">
        <v>22.0</v>
      </c>
      <c r="K114" s="30">
        <v>12.0</v>
      </c>
      <c r="L114" s="30">
        <v>26.0</v>
      </c>
      <c r="M114" s="30">
        <v>5.0</v>
      </c>
      <c r="N114" s="30">
        <v>18.0</v>
      </c>
      <c r="O114" s="31">
        <f>LARGE(Data!$K114:$N114,1)</f>
        <v>26</v>
      </c>
      <c r="P114" s="31">
        <f>LARGE(Data!$K114:$N114,2)</f>
        <v>18</v>
      </c>
      <c r="Q114" s="31">
        <f>LARGE(Data!$K114:$N114,3)</f>
        <v>12</v>
      </c>
      <c r="R114" s="31">
        <f>LARGE(Data!$K114:$N114,4)</f>
        <v>5</v>
      </c>
      <c r="S114" s="32">
        <f>LARGE(Data!$C114:$F114,1)</f>
        <v>26.125</v>
      </c>
      <c r="T114" s="32">
        <f>LARGE(Data!$C114:$F114,2)</f>
        <v>14</v>
      </c>
      <c r="U114" s="32">
        <f>LARGE(Data!$C114:$F114,3)</f>
        <v>13</v>
      </c>
      <c r="V114" s="32">
        <f>LARGE(Data!$C114:$F114,4)</f>
        <v>7</v>
      </c>
      <c r="W114" s="33">
        <f>LARGE(Data!$G114:$J114,1)</f>
        <v>26</v>
      </c>
      <c r="X114" s="33">
        <f>LARGE(Data!$G114:$J114,2)</f>
        <v>22</v>
      </c>
      <c r="Y114" s="33">
        <f>LARGE(Data!$G114:$J114,3)</f>
        <v>11</v>
      </c>
      <c r="Z114" s="33">
        <f>LARGE(Data!$G114:$J114,4)</f>
        <v>5</v>
      </c>
      <c r="AA114" s="30">
        <f>Data!$O114-Data!$P114</f>
        <v>8</v>
      </c>
      <c r="AB114" s="30">
        <f>Data!$P114-Data!$Q114</f>
        <v>6</v>
      </c>
      <c r="AC114" s="30">
        <f>Data!$Q114-Data!$R114</f>
        <v>7</v>
      </c>
      <c r="AD114" s="30">
        <f>(Data!$AA114+Data!$AB114)/SUM(Data!$AA114:$AC114)</f>
        <v>0.6666666667</v>
      </c>
      <c r="AE114" s="31">
        <f>Data!$AA114^2/SQRT(Data!$AA114^2+Data!$AB114^2+Data!$AC114^2)</f>
        <v>5.243084291</v>
      </c>
      <c r="AF114" s="31">
        <f>Data!$AB114^2/SQRT(Data!$AA114^2+Data!$AB114^2+Data!$AC114^2)</f>
        <v>2.949234914</v>
      </c>
      <c r="AG114" s="31">
        <f>Data!$AC114^2/SQRT(Data!$AA114^2+Data!$AB114^2+Data!$AC114^2)</f>
        <v>4.014236411</v>
      </c>
      <c r="AH114" s="30">
        <f>Data!$S114-Data!$T114</f>
        <v>12.125</v>
      </c>
      <c r="AI114" s="30">
        <f>Data!$T114-Data!$U114</f>
        <v>1</v>
      </c>
      <c r="AJ114" s="30">
        <f>Data!$U114-Data!$V114</f>
        <v>6</v>
      </c>
      <c r="AK114" s="30">
        <f>(Data!$AH114+Data!$AI114)/(Data!$AH114+Data!$AI114+Data!$AJ114)</f>
        <v>0.6862745098</v>
      </c>
      <c r="AL114" s="32">
        <f>Data!$AH114^2/SQRT(Data!$AH114^2+Data!$AI114^2+Data!$AJ114^2)</f>
        <v>10.83767552</v>
      </c>
      <c r="AM114" s="32">
        <f>Data!$AI114^2/SQRT(Data!$AH114^2+Data!$AI114^2+Data!$AJ114^2)</f>
        <v>0.07371784814</v>
      </c>
      <c r="AN114" s="32">
        <f>Data!$AJ114^2/SQRT(Data!$AH114^2+Data!$AI114^2+Data!$AJ114^2)</f>
        <v>2.653842533</v>
      </c>
      <c r="AO114" s="30">
        <f>Data!$W114-Data!$X114</f>
        <v>4</v>
      </c>
      <c r="AP114" s="30">
        <f>Data!$X114-Data!$Y114</f>
        <v>11</v>
      </c>
      <c r="AQ114" s="30">
        <f>Data!$Y114-Data!$Z114</f>
        <v>6</v>
      </c>
      <c r="AR114" s="30">
        <f>(Data!$AO114+Data!$AP114)/(Data!$AO114+Data!$AP114+Data!$AQ114)</f>
        <v>0.7142857143</v>
      </c>
      <c r="AS114" s="33">
        <f>Data!$AO114^2/SQRT(Data!$AO114^2+Data!$AP114^2+Data!$AQ114^2)</f>
        <v>1.216457474</v>
      </c>
      <c r="AT114" s="33">
        <f>Data!$AP114^2/SQRT(Data!$AO114^2+Data!$AP114^2+Data!$AQ114^2)</f>
        <v>9.199459647</v>
      </c>
      <c r="AU114" s="33">
        <f>Data!$AQ114^2/SQRT(Data!$AO114^2+Data!$AP114^2+Data!$AQ114^2)</f>
        <v>2.737029317</v>
      </c>
      <c r="AV114" s="34">
        <f>_xlfn.VAR.P(Data!$K114:$N114)</f>
        <v>59.6875</v>
      </c>
      <c r="AW114" s="35">
        <f>_xlfn.VAR.P(Data!$C114:$F114)</f>
        <v>48.19042969</v>
      </c>
      <c r="AX114" s="36">
        <f>_xlfn.VAR.P(Data!$G114:$J114)</f>
        <v>70.5</v>
      </c>
      <c r="AY114" s="37"/>
      <c r="AZ114" s="38"/>
      <c r="BA114" s="39"/>
      <c r="BB114" s="30" t="str">
        <f>IF(AND(Data!$AE114&gt;Data!$AF114,Data!$AE114&gt;Data!$AG114),"1",IF(AND(Data!$AF114&gt;Data!$AE114,Data!$AF114&gt;Data!$AG114),IF(Data!$AF114&lt;2.5*Data!$AE114,"1.2",IF(OR(Data!$AE114&gt;2.5,Data!$AE114+Data!$AF114+Data!$AG114&lt;9),"2.2","2")),IF(AND(Data!$AG114&gt;3.5*Data!$AE114,Data!$AG114&gt;3.5*Data!$AF114,Data!$AE114+Data!$AF114+Data!$AG114&gt;11,Data!$AE114+Data!$AF114&lt;2,Data!$Q114&gt;=18),"3",IF((Data!$AE114&gt;3*Data!$AF114),"1.3",IF(AND(Data!$AF114&gt;3*Data!$AE114,Data!$AF114&gt;2),"2.3","3.3")))))</f>
        <v>1</v>
      </c>
      <c r="BC114" s="30" t="str">
        <f>IF(AND(Data!$AL114&gt;Data!$AM114,Data!$AL114&gt;Data!$AN114),"1",IF(AND(Data!$AM114&gt;Data!$AL114,Data!$AM114&gt;Data!$AN114),IF(Data!$AM114&lt;2.5*Data!$AL114,"1.2",IF(OR(Data!$AL114&gt;2.5,Data!$AL114+Data!$AM114+Data!$AN114&lt;9),"2.2","2")),IF(AND(Data!$AN114&gt;3.5*Data!$AL114,Data!$AN114&gt;3.5*Data!$AM114,Data!$AL114+Data!$AM114+Data!$AN114&gt;11,Data!$AL114+Data!$AM114&lt;2,Data!$U114&gt;=18),"3",IF((Data!$AL114&gt;3*Data!$AM114),"1.3",IF(AND(Data!$AM114&gt;3*Data!$AL114,Data!$AM114&gt;2),"2.3","3.3")))))</f>
        <v>1</v>
      </c>
      <c r="BD114" s="30" t="str">
        <f>IF(AND(Data!$AS114&gt;Data!$AT114,Data!$AS114&gt;Data!$AU114),"1",IF(AND(Data!$AT114&gt;Data!$AS114,Data!$AT114&gt;Data!$AU114),IF(Data!$AT114&lt;2.5*Data!$AS114,"1.2",IF(OR(Data!$AS114&gt;2.5,Data!$AS114+Data!$AT114+Data!$AU114&lt;9),"2.2","2")),IF(AND(Data!$AU114&gt;3.5*Data!$AS114,Data!$AU114&gt;3.5*Data!$AT114,Data!$AS114+Data!$AT114+Data!$AU114&gt;11,Data!$AS114+Data!$AT114&lt;2,Data!$Y114&gt;=18),"3",IF((Data!$AS114&gt;3*Data!$AT114),"1.3",IF(AND(Data!$AT114&gt;3*Data!$AS114,Data!$AT114&gt;2),"2.3","3.3")))))</f>
        <v>2</v>
      </c>
      <c r="BE114" s="30" t="str">
        <f t="array" ref="BE114">XLOOKUP(Data!$O114,Data!$K114:$N114,$K$1:$N$1,"?",0,1)&amp;XLOOKUP(Data!$P114,Data!$K114:$N114,$K$1:$N$1,"?",0,1)&amp;XLOOKUP(Data!$Q114,Data!$K114:$N114,$K$1:$N$1,"?",0,1)</f>
        <v>ICD</v>
      </c>
      <c r="BF114" s="30" t="str">
        <f t="array" ref="BF114">XLOOKUP(Data!$S114,Data!$C114:$F114,$C$1:$F$1,"?",0,1)&amp;XLOOKUP(Data!$T114,Data!$C114:$F114,$C$1:$F$1,"?",0,1)&amp;XLOOKUP(Data!$U114,Data!$C114:$F114,$C$1:$F$1,"?",0,1)</f>
        <v>IDC</v>
      </c>
      <c r="BG114" s="30" t="str">
        <f t="array" ref="BG114">XLOOKUP(Data!$W114,Data!$G114:$J114,$G$1:$J$1,"?",0,1)&amp;XLOOKUP(Data!$X114,Data!$G114:$J114,$G$1:$J$1,"?",0,1)&amp;XLOOKUP(Data!$Y114,Data!$G114:$J114,$G$1:$J$1,"?",0,1)</f>
        <v>ICD</v>
      </c>
      <c r="BH114" s="30" t="str">
        <f>VLOOKUP(LEFT(Data!$BE114,Data!$BB114),'Key 2'!$A$1:$C$40,2,FALSE)</f>
        <v>I</v>
      </c>
      <c r="BI114" s="30" t="str">
        <f>VLOOKUP(LEFT(Data!$BF114,Data!$BC114),'Key 2'!$A$1:$C$40,2,FALSE)</f>
        <v>I</v>
      </c>
      <c r="BJ114" s="30" t="str">
        <f>VLOOKUP(LEFT(Data!$BG114,Data!$BD114),'Key 2'!$A$1:$C$40,2,FALSE)</f>
        <v>IC</v>
      </c>
      <c r="BK114" s="30" t="str">
        <f>IF(AND(Data!$AV114&gt;=15,Data!$O114&gt;=20),"DG",IF(AND(Data!$AW114&gt;=15,Data!$S114&gt;=20),"MG",IF(AND(Data!$AV114&gt;=15,Data!$W114&gt;=20),"LG","0")))</f>
        <v>DG</v>
      </c>
      <c r="BL114" s="30" t="str">
        <f>IF(AND(Data!$BK114="DG",Data!$AW114&gt;=15,Data!$S114&gt;=20,Data!$BH114&lt;&gt;Data!$BI114),"MG","LG")</f>
        <v>LG</v>
      </c>
      <c r="BM114" s="30" t="str">
        <f>IF(Data!$BK114="DG",Data!$BH114,IF(Data!$BK114="MG",Data!$BI114,Data!$BJ114))</f>
        <v>I</v>
      </c>
      <c r="BN114" s="30" t="str">
        <f>IF(Data!$BL114="DG",Data!$BH114,IF(Data!$BL114="MG",Data!$BI114,Data!$BJ114))</f>
        <v>IC</v>
      </c>
      <c r="BO114" s="40"/>
      <c r="BP114" s="40"/>
      <c r="BQ114" s="40"/>
      <c r="BR114" s="41"/>
      <c r="BS114" s="41"/>
      <c r="BT114" s="41" t="str">
        <f>VLOOKUP(Data!$BR114,'Key 1'!$B$1:$D$15,2,FALSE)</f>
        <v>TI</v>
      </c>
      <c r="BU114" s="41" t="str">
        <f>VLOOKUP(Data!$BS114,'Key 1'!$B$1:$D$15,2,FALSE)</f>
        <v>TI</v>
      </c>
      <c r="BV114" s="41">
        <f>VLOOKUP(Data!$BR114,'Key 1'!$B$1:$D$15,3,FALSE)</f>
        <v>0</v>
      </c>
      <c r="BW114" s="41">
        <f>VLOOKUP(Data!$BS114,'Key 1'!$B$1:$D$15,3,FALSE)</f>
        <v>0</v>
      </c>
      <c r="BX114" s="41" t="str">
        <f>IF(Data!$BK114="DG",IF(INT(Data!$BB114)-Data!$BB114&lt;0,"Low","High"),IF(Data!$BK114="MG",IF(INT(Data!$BC114)-Data!$BC114&lt;0,"Low","High"),IF(Data!$BK114="LG",IF(INT(Data!$BD114)-Data!$BD114&lt;0,"Low","High"),"High")))</f>
        <v>High</v>
      </c>
      <c r="BY114" s="41" t="str">
        <f>IF(Data!$BL114="DG",IF(INT(Data!$BB114)-Data!$BB114&lt;0,"Low","High"),IF(Data!$BL114="MG",IF(INT(Data!$BC114)-Data!$BC114&lt;0,"Low","High"),IF(Data!$BL114="LG",IF(INT(Data!$BD114)-Data!$BD114&lt;0,"Low","High"),"High")))</f>
        <v>High</v>
      </c>
      <c r="BZ114" s="41" t="str">
        <f>IF(AND(Data!$BX114="High",Data!$BY114="High"),"High","Low")</f>
        <v>High</v>
      </c>
      <c r="CA114" s="41" t="str">
        <f>IF(AND(Data!$BM114=Data!$BT114,Data!$BN114=Data!$BU114),"Matched",IF(Data!$BM114=Data!$BT114,"Sec Missed", IF(Data!$BN114=Data!$BU114," Pri Missed", "Both Missed")))</f>
        <v>Both Missed</v>
      </c>
      <c r="CB114" s="42">
        <v>77.1</v>
      </c>
      <c r="CC114" s="42">
        <v>100.0</v>
      </c>
      <c r="CD114" s="42">
        <v>100.0</v>
      </c>
      <c r="CE114" s="43" t="s">
        <v>96</v>
      </c>
      <c r="CF114" s="43" t="s">
        <v>1</v>
      </c>
      <c r="CG114" s="43" t="s">
        <v>96</v>
      </c>
      <c r="CH114" s="45" t="s">
        <v>96</v>
      </c>
      <c r="CI114" s="43" t="s">
        <v>97</v>
      </c>
      <c r="CJ114" s="42">
        <v>77.14</v>
      </c>
      <c r="CK114" s="43" t="s">
        <v>1</v>
      </c>
      <c r="CL114" s="43" t="s">
        <v>102</v>
      </c>
      <c r="CM114" s="42">
        <v>100.0</v>
      </c>
      <c r="CN114" s="43" t="s">
        <v>99</v>
      </c>
      <c r="CO114" s="1"/>
      <c r="CP114" s="1"/>
      <c r="CQ114" s="1"/>
      <c r="CR114" s="1"/>
      <c r="CS114" s="1"/>
      <c r="CT114" s="1"/>
      <c r="CU114" s="1"/>
    </row>
    <row r="115" ht="48.0" customHeight="1">
      <c r="A115" s="28">
        <v>2269.0</v>
      </c>
      <c r="B115" s="29">
        <v>28.0</v>
      </c>
      <c r="C115" s="30">
        <v>9.0</v>
      </c>
      <c r="D115" s="30">
        <v>23.5</v>
      </c>
      <c r="E115" s="30">
        <v>15.0</v>
      </c>
      <c r="F115" s="30">
        <v>19.0</v>
      </c>
      <c r="G115" s="30">
        <v>20.0</v>
      </c>
      <c r="H115" s="30">
        <v>16.0</v>
      </c>
      <c r="I115" s="30">
        <v>12.0</v>
      </c>
      <c r="J115" s="30">
        <v>14.0</v>
      </c>
      <c r="K115" s="30">
        <v>14.5</v>
      </c>
      <c r="L115" s="30">
        <v>20.0</v>
      </c>
      <c r="M115" s="30">
        <v>13.0</v>
      </c>
      <c r="N115" s="30">
        <v>16.0</v>
      </c>
      <c r="O115" s="31">
        <f>LARGE(Data!$K115:$N115,1)</f>
        <v>20</v>
      </c>
      <c r="P115" s="31">
        <f>LARGE(Data!$K115:$N115,2)</f>
        <v>16</v>
      </c>
      <c r="Q115" s="31">
        <f>LARGE(Data!$K115:$N115,3)</f>
        <v>14.5</v>
      </c>
      <c r="R115" s="31">
        <f>LARGE(Data!$K115:$N115,4)</f>
        <v>13</v>
      </c>
      <c r="S115" s="32">
        <f>LARGE(Data!$C115:$F115,1)</f>
        <v>23.5</v>
      </c>
      <c r="T115" s="32">
        <f>LARGE(Data!$C115:$F115,2)</f>
        <v>19</v>
      </c>
      <c r="U115" s="32">
        <f>LARGE(Data!$C115:$F115,3)</f>
        <v>15</v>
      </c>
      <c r="V115" s="32">
        <f>LARGE(Data!$C115:$F115,4)</f>
        <v>9</v>
      </c>
      <c r="W115" s="33">
        <f>LARGE(Data!$G115:$J115,1)</f>
        <v>20</v>
      </c>
      <c r="X115" s="33">
        <f>LARGE(Data!$G115:$J115,2)</f>
        <v>16</v>
      </c>
      <c r="Y115" s="33">
        <f>LARGE(Data!$G115:$J115,3)</f>
        <v>14</v>
      </c>
      <c r="Z115" s="33">
        <f>LARGE(Data!$G115:$J115,4)</f>
        <v>12</v>
      </c>
      <c r="AA115" s="30">
        <f>Data!$O115-Data!$P115</f>
        <v>4</v>
      </c>
      <c r="AB115" s="30">
        <f>Data!$P115-Data!$Q115</f>
        <v>1.5</v>
      </c>
      <c r="AC115" s="30">
        <f>Data!$Q115-Data!$R115</f>
        <v>1.5</v>
      </c>
      <c r="AD115" s="30">
        <f>(Data!$AA115+Data!$AB115)/SUM(Data!$AA115:$AC115)</f>
        <v>0.7857142857</v>
      </c>
      <c r="AE115" s="31">
        <f>Data!$AA115^2/SQRT(Data!$AA115^2+Data!$AB115^2+Data!$AC115^2)</f>
        <v>3.533808834</v>
      </c>
      <c r="AF115" s="31">
        <f>Data!$AB115^2/SQRT(Data!$AA115^2+Data!$AB115^2+Data!$AC115^2)</f>
        <v>0.4969418673</v>
      </c>
      <c r="AG115" s="31">
        <f>Data!$AC115^2/SQRT(Data!$AA115^2+Data!$AB115^2+Data!$AC115^2)</f>
        <v>0.4969418673</v>
      </c>
      <c r="AH115" s="30">
        <f>Data!$S115-Data!$T115</f>
        <v>4.5</v>
      </c>
      <c r="AI115" s="30">
        <f>Data!$T115-Data!$U115</f>
        <v>4</v>
      </c>
      <c r="AJ115" s="30">
        <f>Data!$U115-Data!$V115</f>
        <v>6</v>
      </c>
      <c r="AK115" s="30">
        <f>(Data!$AH115+Data!$AI115)/(Data!$AH115+Data!$AI115+Data!$AJ115)</f>
        <v>0.5862068966</v>
      </c>
      <c r="AL115" s="32">
        <f>Data!$AH115^2/SQRT(Data!$AH115^2+Data!$AI115^2+Data!$AJ115^2)</f>
        <v>2.382352941</v>
      </c>
      <c r="AM115" s="32">
        <f>Data!$AI115^2/SQRT(Data!$AH115^2+Data!$AI115^2+Data!$AJ115^2)</f>
        <v>1.882352941</v>
      </c>
      <c r="AN115" s="32">
        <f>Data!$AJ115^2/SQRT(Data!$AH115^2+Data!$AI115^2+Data!$AJ115^2)</f>
        <v>4.235294118</v>
      </c>
      <c r="AO115" s="30">
        <f>Data!$W115-Data!$X115</f>
        <v>4</v>
      </c>
      <c r="AP115" s="30">
        <f>Data!$X115-Data!$Y115</f>
        <v>2</v>
      </c>
      <c r="AQ115" s="30">
        <f>Data!$Y115-Data!$Z115</f>
        <v>2</v>
      </c>
      <c r="AR115" s="30">
        <f>(Data!$AO115+Data!$AP115)/(Data!$AO115+Data!$AP115+Data!$AQ115)</f>
        <v>0.75</v>
      </c>
      <c r="AS115" s="33">
        <f>Data!$AO115^2/SQRT(Data!$AO115^2+Data!$AP115^2+Data!$AQ115^2)</f>
        <v>3.265986324</v>
      </c>
      <c r="AT115" s="33">
        <f>Data!$AP115^2/SQRT(Data!$AO115^2+Data!$AP115^2+Data!$AQ115^2)</f>
        <v>0.8164965809</v>
      </c>
      <c r="AU115" s="33">
        <f>Data!$AQ115^2/SQRT(Data!$AO115^2+Data!$AP115^2+Data!$AQ115^2)</f>
        <v>0.8164965809</v>
      </c>
      <c r="AV115" s="34">
        <f>_xlfn.VAR.P(Data!$K115:$N115)</f>
        <v>6.796875</v>
      </c>
      <c r="AW115" s="35">
        <f>_xlfn.VAR.P(Data!$C115:$F115)</f>
        <v>28.421875</v>
      </c>
      <c r="AX115" s="36">
        <f>_xlfn.VAR.P(Data!$G115:$J115)</f>
        <v>8.75</v>
      </c>
      <c r="AY115" s="37"/>
      <c r="AZ115" s="38"/>
      <c r="BA115" s="39"/>
      <c r="BB115" s="30" t="str">
        <f>IF(AND(Data!$AE115&gt;Data!$AF115,Data!$AE115&gt;Data!$AG115),"1",IF(AND(Data!$AF115&gt;Data!$AE115,Data!$AF115&gt;Data!$AG115),IF(Data!$AF115&lt;2.5*Data!$AE115,"1.2",IF(OR(Data!$AE115&gt;2.5,Data!$AE115+Data!$AF115+Data!$AG115&lt;9),"2.2","2")),IF(AND(Data!$AG115&gt;3.5*Data!$AE115,Data!$AG115&gt;3.5*Data!$AF115,Data!$AE115+Data!$AF115+Data!$AG115&gt;11,Data!$AE115+Data!$AF115&lt;2,Data!$Q115&gt;=18),"3",IF((Data!$AE115&gt;3*Data!$AF115),"1.3",IF(AND(Data!$AF115&gt;3*Data!$AE115,Data!$AF115&gt;2),"2.3","3.3")))))</f>
        <v>1</v>
      </c>
      <c r="BC115" s="30" t="str">
        <f>IF(AND(Data!$AL115&gt;Data!$AM115,Data!$AL115&gt;Data!$AN115),"1",IF(AND(Data!$AM115&gt;Data!$AL115,Data!$AM115&gt;Data!$AN115),IF(Data!$AM115&lt;2.5*Data!$AL115,"1.2",IF(OR(Data!$AL115&gt;2.5,Data!$AL115+Data!$AM115+Data!$AN115&lt;9),"2.2","2")),IF(AND(Data!$AN115&gt;3.5*Data!$AL115,Data!$AN115&gt;3.5*Data!$AM115,Data!$AL115+Data!$AM115+Data!$AN115&gt;11,Data!$AL115+Data!$AM115&lt;2,Data!$U115&gt;=18),"3",IF((Data!$AL115&gt;3*Data!$AM115),"1.3",IF(AND(Data!$AM115&gt;3*Data!$AL115,Data!$AM115&gt;2),"2.3","3.3")))))</f>
        <v>3.3</v>
      </c>
      <c r="BD115" s="30" t="str">
        <f>IF(AND(Data!$AS115&gt;Data!$AT115,Data!$AS115&gt;Data!$AU115),"1",IF(AND(Data!$AT115&gt;Data!$AS115,Data!$AT115&gt;Data!$AU115),IF(Data!$AT115&lt;2.5*Data!$AS115,"1.2",IF(OR(Data!$AS115&gt;2.5,Data!$AS115+Data!$AT115+Data!$AU115&lt;9),"2.2","2")),IF(AND(Data!$AU115&gt;3.5*Data!$AS115,Data!$AU115&gt;3.5*Data!$AT115,Data!$AS115+Data!$AT115+Data!$AU115&gt;11,Data!$AS115+Data!$AT115&lt;2,Data!$Y115&gt;=18),"3",IF((Data!$AS115&gt;3*Data!$AT115),"1.3",IF(AND(Data!$AT115&gt;3*Data!$AS115,Data!$AT115&gt;2),"2.3","3.3")))))</f>
        <v>1</v>
      </c>
      <c r="BE115" s="30" t="str">
        <f t="array" ref="BE115">XLOOKUP(Data!$O115,Data!$K115:$N115,$K$1:$N$1,"?",0,1)&amp;XLOOKUP(Data!$P115,Data!$K115:$N115,$K$1:$N$1,"?",0,1)&amp;XLOOKUP(Data!$Q115,Data!$K115:$N115,$K$1:$N$1,"?",0,1)</f>
        <v>ICD</v>
      </c>
      <c r="BF115" s="30" t="str">
        <f t="array" ref="BF115">XLOOKUP(Data!$S115,Data!$C115:$F115,$C$1:$F$1,"?",0,1)&amp;XLOOKUP(Data!$T115,Data!$C115:$F115,$C$1:$F$1,"?",0,1)&amp;XLOOKUP(Data!$U115,Data!$C115:$F115,$C$1:$F$1,"?",0,1)</f>
        <v>ICS</v>
      </c>
      <c r="BG115" s="30" t="str">
        <f t="array" ref="BG115">XLOOKUP(Data!$W115,Data!$G115:$J115,$G$1:$J$1,"?",0,1)&amp;XLOOKUP(Data!$X115,Data!$G115:$J115,$G$1:$J$1,"?",0,1)&amp;XLOOKUP(Data!$Y115,Data!$G115:$J115,$G$1:$J$1,"?",0,1)</f>
        <v>DIC</v>
      </c>
      <c r="BH115" s="30" t="str">
        <f>VLOOKUP(LEFT(Data!$BE115,Data!$BB115),'Key 2'!$A$1:$C$40,2,FALSE)</f>
        <v>I</v>
      </c>
      <c r="BI115" s="30" t="str">
        <f>VLOOKUP(LEFT(Data!$BF115,Data!$BC115),'Key 2'!$A$1:$C$40,2,FALSE)</f>
        <v>ISC</v>
      </c>
      <c r="BJ115" s="30" t="str">
        <f>VLOOKUP(LEFT(Data!$BG115,Data!$BD115),'Key 2'!$A$1:$C$40,2,FALSE)</f>
        <v>D</v>
      </c>
      <c r="BK115" s="30" t="str">
        <f>IF(AND(Data!$AV115&gt;=15,Data!$O115&gt;=20),"DG",IF(AND(Data!$AW115&gt;=15,Data!$S115&gt;=20),"MG",IF(AND(Data!$AV115&gt;=15,Data!$W115&gt;=20),"LG","0")))</f>
        <v>MG</v>
      </c>
      <c r="BL115" s="30" t="str">
        <f>IF(AND(Data!$BK115="DG",Data!$AW115&gt;=15,Data!$S115&gt;=20,Data!$BH115&lt;&gt;Data!$BI115),"MG","LG")</f>
        <v>LG</v>
      </c>
      <c r="BM115" s="30" t="str">
        <f>IF(Data!$BK115="DG",Data!$BH115,IF(Data!$BK115="MG",Data!$BI115,Data!$BJ115))</f>
        <v>ISC</v>
      </c>
      <c r="BN115" s="30" t="str">
        <f>IF(Data!$BL115="DG",Data!$BH115,IF(Data!$BL115="MG",Data!$BI115,Data!$BJ115))</f>
        <v>D</v>
      </c>
      <c r="BO115" s="40"/>
      <c r="BP115" s="40"/>
      <c r="BQ115" s="40"/>
      <c r="BR115" s="41"/>
      <c r="BS115" s="41"/>
      <c r="BT115" s="41" t="str">
        <f>VLOOKUP(Data!$BR115,'Key 1'!$B$1:$D$15,2,FALSE)</f>
        <v>TI</v>
      </c>
      <c r="BU115" s="41" t="str">
        <f>VLOOKUP(Data!$BS115,'Key 1'!$B$1:$D$15,2,FALSE)</f>
        <v>TI</v>
      </c>
      <c r="BV115" s="41">
        <f>VLOOKUP(Data!$BR115,'Key 1'!$B$1:$D$15,3,FALSE)</f>
        <v>0</v>
      </c>
      <c r="BW115" s="41">
        <f>VLOOKUP(Data!$BS115,'Key 1'!$B$1:$D$15,3,FALSE)</f>
        <v>0</v>
      </c>
      <c r="BX115" s="41" t="str">
        <f>IF(Data!$BK115="DG",IF(INT(Data!$BB115)-Data!$BB115&lt;0,"Low","High"),IF(Data!$BK115="MG",IF(INT(Data!$BC115)-Data!$BC115&lt;0,"Low","High"),IF(Data!$BK115="LG",IF(INT(Data!$BD115)-Data!$BD115&lt;0,"Low","High"),"High")))</f>
        <v>Low</v>
      </c>
      <c r="BY115" s="41" t="str">
        <f>IF(Data!$BL115="DG",IF(INT(Data!$BB115)-Data!$BB115&lt;0,"Low","High"),IF(Data!$BL115="MG",IF(INT(Data!$BC115)-Data!$BC115&lt;0,"Low","High"),IF(Data!$BL115="LG",IF(INT(Data!$BD115)-Data!$BD115&lt;0,"Low","High"),"High")))</f>
        <v>High</v>
      </c>
      <c r="BZ115" s="41" t="str">
        <f>IF(AND(Data!$BX115="High",Data!$BY115="High"),"High","Low")</f>
        <v>Low</v>
      </c>
      <c r="CA115" s="41" t="str">
        <f>IF(AND(Data!$BM115=Data!$BT115,Data!$BN115=Data!$BU115),"Matched",IF(Data!$BM115=Data!$BT115,"Sec Missed", IF(Data!$BN115=Data!$BU115," Pri Missed", "Both Missed")))</f>
        <v>Both Missed</v>
      </c>
      <c r="CB115" s="43" t="s">
        <v>100</v>
      </c>
      <c r="CC115" s="42">
        <v>100.0</v>
      </c>
      <c r="CD115" s="43" t="s">
        <v>100</v>
      </c>
      <c r="CE115" s="44"/>
      <c r="CF115" s="43" t="s">
        <v>1</v>
      </c>
      <c r="CG115" s="44"/>
      <c r="CH115" s="45" t="s">
        <v>1</v>
      </c>
      <c r="CI115" s="43" t="s">
        <v>102</v>
      </c>
      <c r="CJ115" s="42">
        <v>100.0</v>
      </c>
      <c r="CK115" s="43" t="s">
        <v>1</v>
      </c>
      <c r="CL115" s="43" t="s">
        <v>102</v>
      </c>
      <c r="CM115" s="42">
        <v>100.0</v>
      </c>
      <c r="CN115" s="43" t="s">
        <v>99</v>
      </c>
      <c r="CO115" s="1"/>
      <c r="CP115" s="1"/>
      <c r="CQ115" s="1"/>
      <c r="CR115" s="1"/>
      <c r="CS115" s="1"/>
      <c r="CT115" s="1"/>
      <c r="CU115" s="1"/>
    </row>
    <row r="116" ht="48.0" customHeight="1">
      <c r="A116" s="28">
        <v>2270.0</v>
      </c>
      <c r="B116" s="29">
        <v>28.0</v>
      </c>
      <c r="C116" s="30">
        <v>14.0</v>
      </c>
      <c r="D116" s="30">
        <v>16.0</v>
      </c>
      <c r="E116" s="30">
        <v>10.0</v>
      </c>
      <c r="F116" s="30">
        <v>26.0</v>
      </c>
      <c r="G116" s="30">
        <v>20.0</v>
      </c>
      <c r="H116" s="30">
        <v>12.0</v>
      </c>
      <c r="I116" s="30">
        <v>12.0</v>
      </c>
      <c r="J116" s="30">
        <v>16.0</v>
      </c>
      <c r="K116" s="30">
        <v>16.0</v>
      </c>
      <c r="L116" s="30">
        <v>14.0</v>
      </c>
      <c r="M116" s="30">
        <v>9.5</v>
      </c>
      <c r="N116" s="30">
        <v>23.0</v>
      </c>
      <c r="O116" s="31">
        <f>LARGE(Data!$K116:$N116,1)</f>
        <v>23</v>
      </c>
      <c r="P116" s="31">
        <f>LARGE(Data!$K116:$N116,2)</f>
        <v>16</v>
      </c>
      <c r="Q116" s="31">
        <f>LARGE(Data!$K116:$N116,3)</f>
        <v>14</v>
      </c>
      <c r="R116" s="31">
        <f>LARGE(Data!$K116:$N116,4)</f>
        <v>9.5</v>
      </c>
      <c r="S116" s="32">
        <f>LARGE(Data!$C116:$F116,1)</f>
        <v>26</v>
      </c>
      <c r="T116" s="32">
        <f>LARGE(Data!$C116:$F116,2)</f>
        <v>16</v>
      </c>
      <c r="U116" s="32">
        <f>LARGE(Data!$C116:$F116,3)</f>
        <v>14</v>
      </c>
      <c r="V116" s="32">
        <f>LARGE(Data!$C116:$F116,4)</f>
        <v>10</v>
      </c>
      <c r="W116" s="33">
        <f>LARGE(Data!$G116:$J116,1)</f>
        <v>20</v>
      </c>
      <c r="X116" s="33">
        <f>LARGE(Data!$G116:$J116,2)</f>
        <v>16</v>
      </c>
      <c r="Y116" s="33">
        <f>LARGE(Data!$G116:$J116,3)</f>
        <v>12</v>
      </c>
      <c r="Z116" s="33">
        <f>LARGE(Data!$G116:$J116,4)</f>
        <v>12</v>
      </c>
      <c r="AA116" s="30">
        <f>Data!$O116-Data!$P116</f>
        <v>7</v>
      </c>
      <c r="AB116" s="30">
        <f>Data!$P116-Data!$Q116</f>
        <v>2</v>
      </c>
      <c r="AC116" s="30">
        <f>Data!$Q116-Data!$R116</f>
        <v>4.5</v>
      </c>
      <c r="AD116" s="30">
        <f>(Data!$AA116+Data!$AB116)/SUM(Data!$AA116:$AC116)</f>
        <v>0.6666666667</v>
      </c>
      <c r="AE116" s="31">
        <f>Data!$AA116^2/SQRT(Data!$AA116^2+Data!$AB116^2+Data!$AC116^2)</f>
        <v>5.725221131</v>
      </c>
      <c r="AF116" s="31">
        <f>Data!$AB116^2/SQRT(Data!$AA116^2+Data!$AB116^2+Data!$AC116^2)</f>
        <v>0.4673649903</v>
      </c>
      <c r="AG116" s="31">
        <f>Data!$AC116^2/SQRT(Data!$AA116^2+Data!$AB116^2+Data!$AC116^2)</f>
        <v>2.366035263</v>
      </c>
      <c r="AH116" s="30">
        <f>Data!$S116-Data!$T116</f>
        <v>10</v>
      </c>
      <c r="AI116" s="30">
        <f>Data!$T116-Data!$U116</f>
        <v>2</v>
      </c>
      <c r="AJ116" s="30">
        <f>Data!$U116-Data!$V116</f>
        <v>4</v>
      </c>
      <c r="AK116" s="30">
        <f>(Data!$AH116+Data!$AI116)/(Data!$AH116+Data!$AI116+Data!$AJ116)</f>
        <v>0.75</v>
      </c>
      <c r="AL116" s="32">
        <f>Data!$AH116^2/SQRT(Data!$AH116^2+Data!$AI116^2+Data!$AJ116^2)</f>
        <v>9.128709292</v>
      </c>
      <c r="AM116" s="32">
        <f>Data!$AI116^2/SQRT(Data!$AH116^2+Data!$AI116^2+Data!$AJ116^2)</f>
        <v>0.3651483717</v>
      </c>
      <c r="AN116" s="32">
        <f>Data!$AJ116^2/SQRT(Data!$AH116^2+Data!$AI116^2+Data!$AJ116^2)</f>
        <v>1.460593487</v>
      </c>
      <c r="AO116" s="30">
        <f>Data!$W116-Data!$X116</f>
        <v>4</v>
      </c>
      <c r="AP116" s="30">
        <f>Data!$X116-Data!$Y116</f>
        <v>4</v>
      </c>
      <c r="AQ116" s="30">
        <f>Data!$Y116-Data!$Z116</f>
        <v>0</v>
      </c>
      <c r="AR116" s="30">
        <f>(Data!$AO116+Data!$AP116)/(Data!$AO116+Data!$AP116+Data!$AQ116)</f>
        <v>1</v>
      </c>
      <c r="AS116" s="33">
        <f>Data!$AO116^2/SQRT(Data!$AO116^2+Data!$AP116^2+Data!$AQ116^2)</f>
        <v>2.828427125</v>
      </c>
      <c r="AT116" s="33">
        <f>Data!$AP116^2/SQRT(Data!$AO116^2+Data!$AP116^2+Data!$AQ116^2)</f>
        <v>2.828427125</v>
      </c>
      <c r="AU116" s="33">
        <f>Data!$AQ116^2/SQRT(Data!$AO116^2+Data!$AP116^2+Data!$AQ116^2)</f>
        <v>0</v>
      </c>
      <c r="AV116" s="34">
        <f>_xlfn.VAR.P(Data!$K116:$N116)</f>
        <v>23.671875</v>
      </c>
      <c r="AW116" s="35">
        <f>_xlfn.VAR.P(Data!$C116:$F116)</f>
        <v>34.75</v>
      </c>
      <c r="AX116" s="36">
        <f>_xlfn.VAR.P(Data!$G116:$J116)</f>
        <v>11</v>
      </c>
      <c r="AY116" s="37"/>
      <c r="AZ116" s="38"/>
      <c r="BA116" s="39"/>
      <c r="BB116" s="30" t="str">
        <f>IF(AND(Data!$AE116&gt;Data!$AF116,Data!$AE116&gt;Data!$AG116),"1",IF(AND(Data!$AF116&gt;Data!$AE116,Data!$AF116&gt;Data!$AG116),IF(Data!$AF116&lt;2.5*Data!$AE116,"1.2",IF(OR(Data!$AE116&gt;2.5,Data!$AE116+Data!$AF116+Data!$AG116&lt;9),"2.2","2")),IF(AND(Data!$AG116&gt;3.5*Data!$AE116,Data!$AG116&gt;3.5*Data!$AF116,Data!$AE116+Data!$AF116+Data!$AG116&gt;11,Data!$AE116+Data!$AF116&lt;2,Data!$Q116&gt;=18),"3",IF((Data!$AE116&gt;3*Data!$AF116),"1.3",IF(AND(Data!$AF116&gt;3*Data!$AE116,Data!$AF116&gt;2),"2.3","3.3")))))</f>
        <v>1</v>
      </c>
      <c r="BC116" s="30" t="str">
        <f>IF(AND(Data!$AL116&gt;Data!$AM116,Data!$AL116&gt;Data!$AN116),"1",IF(AND(Data!$AM116&gt;Data!$AL116,Data!$AM116&gt;Data!$AN116),IF(Data!$AM116&lt;2.5*Data!$AL116,"1.2",IF(OR(Data!$AL116&gt;2.5,Data!$AL116+Data!$AM116+Data!$AN116&lt;9),"2.2","2")),IF(AND(Data!$AN116&gt;3.5*Data!$AL116,Data!$AN116&gt;3.5*Data!$AM116,Data!$AL116+Data!$AM116+Data!$AN116&gt;11,Data!$AL116+Data!$AM116&lt;2,Data!$U116&gt;=18),"3",IF((Data!$AL116&gt;3*Data!$AM116),"1.3",IF(AND(Data!$AM116&gt;3*Data!$AL116,Data!$AM116&gt;2),"2.3","3.3")))))</f>
        <v>1</v>
      </c>
      <c r="BD116" s="30" t="str">
        <f>IF(AND(Data!$AS116&gt;Data!$AT116,Data!$AS116&gt;Data!$AU116),"1",IF(AND(Data!$AT116&gt;Data!$AS116,Data!$AT116&gt;Data!$AU116),IF(Data!$AT116&lt;2.5*Data!$AS116,"1.2",IF(OR(Data!$AS116&gt;2.5,Data!$AS116+Data!$AT116+Data!$AU116&lt;9),"2.2","2")),IF(AND(Data!$AU116&gt;3.5*Data!$AS116,Data!$AU116&gt;3.5*Data!$AT116,Data!$AS116+Data!$AT116+Data!$AU116&gt;11,Data!$AS116+Data!$AT116&lt;2,Data!$Y116&gt;=18),"3",IF((Data!$AS116&gt;3*Data!$AT116),"1.3",IF(AND(Data!$AT116&gt;3*Data!$AS116,Data!$AT116&gt;2),"2.3","3.3")))))</f>
        <v>3.3</v>
      </c>
      <c r="BE116" s="30" t="str">
        <f t="array" ref="BE116">XLOOKUP(Data!$O116,Data!$K116:$N116,$K$1:$N$1,"?",0,1)&amp;XLOOKUP(Data!$P116,Data!$K116:$N116,$K$1:$N$1,"?",0,1)&amp;XLOOKUP(Data!$Q116,Data!$K116:$N116,$K$1:$N$1,"?",0,1)</f>
        <v>CDI</v>
      </c>
      <c r="BF116" s="30" t="str">
        <f t="array" ref="BF116">XLOOKUP(Data!$S116,Data!$C116:$F116,$C$1:$F$1,"?",0,1)&amp;XLOOKUP(Data!$T116,Data!$C116:$F116,$C$1:$F$1,"?",0,1)&amp;XLOOKUP(Data!$U116,Data!$C116:$F116,$C$1:$F$1,"?",0,1)</f>
        <v>CID</v>
      </c>
      <c r="BG116" s="30" t="str">
        <f t="array" ref="BG116">XLOOKUP(Data!$W116,Data!$G116:$J116,$G$1:$J$1,"?",0,1)&amp;XLOOKUP(Data!$X116,Data!$G116:$J116,$G$1:$J$1,"?",0,1)&amp;XLOOKUP(Data!$Y116,Data!$G116:$J116,$G$1:$J$1,"?",0,1)</f>
        <v>DCI</v>
      </c>
      <c r="BH116" s="30" t="str">
        <f>VLOOKUP(LEFT(Data!$BE116,Data!$BB116),'Key 2'!$A$1:$C$40,2,FALSE)</f>
        <v>C</v>
      </c>
      <c r="BI116" s="30" t="str">
        <f>VLOOKUP(LEFT(Data!$BF116,Data!$BC116),'Key 2'!$A$1:$C$40,2,FALSE)</f>
        <v>C</v>
      </c>
      <c r="BJ116" s="30" t="str">
        <f>VLOOKUP(LEFT(Data!$BG116,Data!$BD116),'Key 2'!$A$1:$C$40,2,FALSE)</f>
        <v>DIC</v>
      </c>
      <c r="BK116" s="30" t="str">
        <f>IF(AND(Data!$AV116&gt;=15,Data!$O116&gt;=20),"DG",IF(AND(Data!$AW116&gt;=15,Data!$S116&gt;=20),"MG",IF(AND(Data!$AV116&gt;=15,Data!$W116&gt;=20),"LG","0")))</f>
        <v>DG</v>
      </c>
      <c r="BL116" s="30" t="str">
        <f>IF(AND(Data!$BK116="DG",Data!$AW116&gt;=15,Data!$S116&gt;=20,Data!$BH116&lt;&gt;Data!$BI116),"MG","LG")</f>
        <v>LG</v>
      </c>
      <c r="BM116" s="30" t="str">
        <f>IF(Data!$BK116="DG",Data!$BH116,IF(Data!$BK116="MG",Data!$BI116,Data!$BJ116))</f>
        <v>C</v>
      </c>
      <c r="BN116" s="30" t="str">
        <f>IF(Data!$BL116="DG",Data!$BH116,IF(Data!$BL116="MG",Data!$BI116,Data!$BJ116))</f>
        <v>DIC</v>
      </c>
      <c r="BO116" s="40"/>
      <c r="BP116" s="40"/>
      <c r="BQ116" s="40"/>
      <c r="BR116" s="41"/>
      <c r="BS116" s="41"/>
      <c r="BT116" s="41" t="str">
        <f>VLOOKUP(Data!$BR116,'Key 1'!$B$1:$D$15,2,FALSE)</f>
        <v>TI</v>
      </c>
      <c r="BU116" s="41" t="str">
        <f>VLOOKUP(Data!$BS116,'Key 1'!$B$1:$D$15,2,FALSE)</f>
        <v>TI</v>
      </c>
      <c r="BV116" s="41">
        <f>VLOOKUP(Data!$BR116,'Key 1'!$B$1:$D$15,3,FALSE)</f>
        <v>0</v>
      </c>
      <c r="BW116" s="41">
        <f>VLOOKUP(Data!$BS116,'Key 1'!$B$1:$D$15,3,FALSE)</f>
        <v>0</v>
      </c>
      <c r="BX116" s="41" t="str">
        <f>IF(Data!$BK116="DG",IF(INT(Data!$BB116)-Data!$BB116&lt;0,"Low","High"),IF(Data!$BK116="MG",IF(INT(Data!$BC116)-Data!$BC116&lt;0,"Low","High"),IF(Data!$BK116="LG",IF(INT(Data!$BD116)-Data!$BD116&lt;0,"Low","High"),"High")))</f>
        <v>High</v>
      </c>
      <c r="BY116" s="41" t="str">
        <f>IF(Data!$BL116="DG",IF(INT(Data!$BB116)-Data!$BB116&lt;0,"Low","High"),IF(Data!$BL116="MG",IF(INT(Data!$BC116)-Data!$BC116&lt;0,"Low","High"),IF(Data!$BL116="LG",IF(INT(Data!$BD116)-Data!$BD116&lt;0,"Low","High"),"High")))</f>
        <v>Low</v>
      </c>
      <c r="BZ116" s="41" t="str">
        <f>IF(AND(Data!$BX116="High",Data!$BY116="High"),"High","Low")</f>
        <v>Low</v>
      </c>
      <c r="CA116" s="41" t="str">
        <f>IF(AND(Data!$BM116=Data!$BT116,Data!$BN116=Data!$BU116),"Matched",IF(Data!$BM116=Data!$BT116,"Sec Missed", IF(Data!$BN116=Data!$BU116," Pri Missed", "Both Missed")))</f>
        <v>Both Missed</v>
      </c>
      <c r="CB116" s="42">
        <v>100.0</v>
      </c>
      <c r="CC116" s="42">
        <v>100.0</v>
      </c>
      <c r="CD116" s="43" t="s">
        <v>100</v>
      </c>
      <c r="CE116" s="43" t="s">
        <v>3</v>
      </c>
      <c r="CF116" s="43" t="s">
        <v>3</v>
      </c>
      <c r="CG116" s="44"/>
      <c r="CH116" s="45" t="s">
        <v>3</v>
      </c>
      <c r="CI116" s="43" t="s">
        <v>97</v>
      </c>
      <c r="CJ116" s="42">
        <v>100.0</v>
      </c>
      <c r="CK116" s="43" t="s">
        <v>3</v>
      </c>
      <c r="CL116" s="43" t="s">
        <v>102</v>
      </c>
      <c r="CM116" s="42">
        <v>100.0</v>
      </c>
      <c r="CN116" s="43" t="s">
        <v>99</v>
      </c>
      <c r="CO116" s="1"/>
      <c r="CP116" s="1"/>
      <c r="CQ116" s="1"/>
      <c r="CR116" s="1"/>
      <c r="CS116" s="1"/>
      <c r="CT116" s="1"/>
      <c r="CU116" s="1"/>
    </row>
    <row r="117" ht="48.0" customHeight="1">
      <c r="A117" s="28">
        <v>2271.0</v>
      </c>
      <c r="B117" s="29">
        <v>20.0</v>
      </c>
      <c r="C117" s="30">
        <v>3.0</v>
      </c>
      <c r="D117" s="30">
        <v>16.0</v>
      </c>
      <c r="E117" s="30">
        <v>3.0</v>
      </c>
      <c r="F117" s="30">
        <v>24.0</v>
      </c>
      <c r="G117" s="30">
        <v>14.0</v>
      </c>
      <c r="H117" s="30">
        <v>28.0</v>
      </c>
      <c r="I117" s="30">
        <v>15.0</v>
      </c>
      <c r="J117" s="30">
        <v>22.0</v>
      </c>
      <c r="K117" s="30">
        <v>10.0</v>
      </c>
      <c r="L117" s="30">
        <v>23.5</v>
      </c>
      <c r="M117" s="30">
        <v>7.0</v>
      </c>
      <c r="N117" s="30">
        <v>24.0</v>
      </c>
      <c r="O117" s="31">
        <f>LARGE(Data!$K117:$N117,1)</f>
        <v>24</v>
      </c>
      <c r="P117" s="31">
        <f>LARGE(Data!$K117:$N117,2)</f>
        <v>23.5</v>
      </c>
      <c r="Q117" s="31">
        <f>LARGE(Data!$K117:$N117,3)</f>
        <v>10</v>
      </c>
      <c r="R117" s="31">
        <f>LARGE(Data!$K117:$N117,4)</f>
        <v>7</v>
      </c>
      <c r="S117" s="32">
        <f>LARGE(Data!$C117:$F117,1)</f>
        <v>24</v>
      </c>
      <c r="T117" s="32">
        <f>LARGE(Data!$C117:$F117,2)</f>
        <v>16</v>
      </c>
      <c r="U117" s="32">
        <f>LARGE(Data!$C117:$F117,3)</f>
        <v>3</v>
      </c>
      <c r="V117" s="32">
        <f>LARGE(Data!$C117:$F117,4)</f>
        <v>3</v>
      </c>
      <c r="W117" s="33">
        <f>LARGE(Data!$G117:$J117,1)</f>
        <v>28</v>
      </c>
      <c r="X117" s="33">
        <f>LARGE(Data!$G117:$J117,2)</f>
        <v>22</v>
      </c>
      <c r="Y117" s="33">
        <f>LARGE(Data!$G117:$J117,3)</f>
        <v>15</v>
      </c>
      <c r="Z117" s="33">
        <f>LARGE(Data!$G117:$J117,4)</f>
        <v>14</v>
      </c>
      <c r="AA117" s="30">
        <f>Data!$O117-Data!$P117</f>
        <v>0.5</v>
      </c>
      <c r="AB117" s="30">
        <f>Data!$P117-Data!$Q117</f>
        <v>13.5</v>
      </c>
      <c r="AC117" s="30">
        <f>Data!$Q117-Data!$R117</f>
        <v>3</v>
      </c>
      <c r="AD117" s="30">
        <f>(Data!$AA117+Data!$AB117)/SUM(Data!$AA117:$AC117)</f>
        <v>0.8235294118</v>
      </c>
      <c r="AE117" s="31">
        <f>Data!$AA117^2/SQRT(Data!$AA117^2+Data!$AB117^2+Data!$AC117^2)</f>
        <v>0.01806573434</v>
      </c>
      <c r="AF117" s="31">
        <f>Data!$AB117^2/SQRT(Data!$AA117^2+Data!$AB117^2+Data!$AC117^2)</f>
        <v>13.16992033</v>
      </c>
      <c r="AG117" s="31">
        <f>Data!$AC117^2/SQRT(Data!$AA117^2+Data!$AB117^2+Data!$AC117^2)</f>
        <v>0.6503664362</v>
      </c>
      <c r="AH117" s="30">
        <f>Data!$S117-Data!$T117</f>
        <v>8</v>
      </c>
      <c r="AI117" s="30">
        <f>Data!$T117-Data!$U117</f>
        <v>13</v>
      </c>
      <c r="AJ117" s="30">
        <f>Data!$U117-Data!$V117</f>
        <v>0</v>
      </c>
      <c r="AK117" s="30">
        <f>(Data!$AH117+Data!$AI117)/(Data!$AH117+Data!$AI117+Data!$AJ117)</f>
        <v>1</v>
      </c>
      <c r="AL117" s="32">
        <f>Data!$AH117^2/SQRT(Data!$AH117^2+Data!$AI117^2+Data!$AJ117^2)</f>
        <v>4.192779405</v>
      </c>
      <c r="AM117" s="32">
        <f>Data!$AI117^2/SQRT(Data!$AH117^2+Data!$AI117^2+Data!$AJ117^2)</f>
        <v>11.07155812</v>
      </c>
      <c r="AN117" s="32">
        <f>Data!$AJ117^2/SQRT(Data!$AH117^2+Data!$AI117^2+Data!$AJ117^2)</f>
        <v>0</v>
      </c>
      <c r="AO117" s="30">
        <f>Data!$W117-Data!$X117</f>
        <v>6</v>
      </c>
      <c r="AP117" s="30">
        <f>Data!$X117-Data!$Y117</f>
        <v>7</v>
      </c>
      <c r="AQ117" s="30">
        <f>Data!$Y117-Data!$Z117</f>
        <v>1</v>
      </c>
      <c r="AR117" s="30">
        <f>(Data!$AO117+Data!$AP117)/(Data!$AO117+Data!$AP117+Data!$AQ117)</f>
        <v>0.9285714286</v>
      </c>
      <c r="AS117" s="33">
        <f>Data!$AO117^2/SQRT(Data!$AO117^2+Data!$AP117^2+Data!$AQ117^2)</f>
        <v>3.881979835</v>
      </c>
      <c r="AT117" s="33">
        <f>Data!$AP117^2/SQRT(Data!$AO117^2+Data!$AP117^2+Data!$AQ117^2)</f>
        <v>5.283805887</v>
      </c>
      <c r="AU117" s="33">
        <f>Data!$AQ117^2/SQRT(Data!$AO117^2+Data!$AP117^2+Data!$AQ117^2)</f>
        <v>0.1078327732</v>
      </c>
      <c r="AV117" s="34">
        <f>_xlfn.VAR.P(Data!$K117:$N117)</f>
        <v>59.296875</v>
      </c>
      <c r="AW117" s="35">
        <f>_xlfn.VAR.P(Data!$C117:$F117)</f>
        <v>80.25</v>
      </c>
      <c r="AX117" s="36">
        <f>_xlfn.VAR.P(Data!$G117:$J117)</f>
        <v>32.1875</v>
      </c>
      <c r="AY117" s="37"/>
      <c r="AZ117" s="38"/>
      <c r="BA117" s="39"/>
      <c r="BB117" s="30" t="str">
        <f>IF(AND(Data!$AE117&gt;Data!$AF117,Data!$AE117&gt;Data!$AG117),"1",IF(AND(Data!$AF117&gt;Data!$AE117,Data!$AF117&gt;Data!$AG117),IF(Data!$AF117&lt;2.5*Data!$AE117,"1.2",IF(OR(Data!$AE117&gt;2.5,Data!$AE117+Data!$AF117+Data!$AG117&lt;9),"2.2","2")),IF(AND(Data!$AG117&gt;3.5*Data!$AE117,Data!$AG117&gt;3.5*Data!$AF117,Data!$AE117+Data!$AF117+Data!$AG117&gt;11,Data!$AE117+Data!$AF117&lt;2,Data!$Q117&gt;=18),"3",IF((Data!$AE117&gt;3*Data!$AF117),"1.3",IF(AND(Data!$AF117&gt;3*Data!$AE117,Data!$AF117&gt;2),"2.3","3.3")))))</f>
        <v>2</v>
      </c>
      <c r="BC117" s="30" t="str">
        <f>IF(AND(Data!$AL117&gt;Data!$AM117,Data!$AL117&gt;Data!$AN117),"1",IF(AND(Data!$AM117&gt;Data!$AL117,Data!$AM117&gt;Data!$AN117),IF(Data!$AM117&lt;2.5*Data!$AL117,"1.2",IF(OR(Data!$AL117&gt;2.5,Data!$AL117+Data!$AM117+Data!$AN117&lt;9),"2.2","2")),IF(AND(Data!$AN117&gt;3.5*Data!$AL117,Data!$AN117&gt;3.5*Data!$AM117,Data!$AL117+Data!$AM117+Data!$AN117&gt;11,Data!$AL117+Data!$AM117&lt;2,Data!$U117&gt;=18),"3",IF((Data!$AL117&gt;3*Data!$AM117),"1.3",IF(AND(Data!$AM117&gt;3*Data!$AL117,Data!$AM117&gt;2),"2.3","3.3")))))</f>
        <v>2.2</v>
      </c>
      <c r="BD117" s="30" t="str">
        <f>IF(AND(Data!$AS117&gt;Data!$AT117,Data!$AS117&gt;Data!$AU117),"1",IF(AND(Data!$AT117&gt;Data!$AS117,Data!$AT117&gt;Data!$AU117),IF(Data!$AT117&lt;2.5*Data!$AS117,"1.2",IF(OR(Data!$AS117&gt;2.5,Data!$AS117+Data!$AT117+Data!$AU117&lt;9),"2.2","2")),IF(AND(Data!$AU117&gt;3.5*Data!$AS117,Data!$AU117&gt;3.5*Data!$AT117,Data!$AS117+Data!$AT117+Data!$AU117&gt;11,Data!$AS117+Data!$AT117&lt;2,Data!$Y117&gt;=18),"3",IF((Data!$AS117&gt;3*Data!$AT117),"1.3",IF(AND(Data!$AT117&gt;3*Data!$AS117,Data!$AT117&gt;2),"2.3","3.3")))))</f>
        <v>1.2</v>
      </c>
      <c r="BE117" s="30" t="str">
        <f t="array" ref="BE117">XLOOKUP(Data!$O117,Data!$K117:$N117,$K$1:$N$1,"?",0,1)&amp;XLOOKUP(Data!$P117,Data!$K117:$N117,$K$1:$N$1,"?",0,1)&amp;XLOOKUP(Data!$Q117,Data!$K117:$N117,$K$1:$N$1,"?",0,1)</f>
        <v>CID</v>
      </c>
      <c r="BF117" s="30" t="str">
        <f t="array" ref="BF117">XLOOKUP(Data!$S117,Data!$C117:$F117,$C$1:$F$1,"?",0,1)&amp;XLOOKUP(Data!$T117,Data!$C117:$F117,$C$1:$F$1,"?",0,1)&amp;XLOOKUP(Data!$U117,Data!$C117:$F117,$C$1:$F$1,"?",0,1)</f>
        <v>CID</v>
      </c>
      <c r="BG117" s="30" t="str">
        <f t="array" ref="BG117">XLOOKUP(Data!$W117,Data!$G117:$J117,$G$1:$J$1,"?",0,1)&amp;XLOOKUP(Data!$X117,Data!$G117:$J117,$G$1:$J$1,"?",0,1)&amp;XLOOKUP(Data!$Y117,Data!$G117:$J117,$G$1:$J$1,"?",0,1)</f>
        <v>ICS</v>
      </c>
      <c r="BH117" s="30" t="str">
        <f>VLOOKUP(LEFT(Data!$BE117,Data!$BB117),'Key 2'!$A$1:$C$40,2,FALSE)</f>
        <v>IC</v>
      </c>
      <c r="BI117" s="30" t="str">
        <f>VLOOKUP(LEFT(Data!$BF117,Data!$BC117),'Key 2'!$A$1:$C$40,2,FALSE)</f>
        <v>IC</v>
      </c>
      <c r="BJ117" s="30" t="str">
        <f>VLOOKUP(LEFT(Data!$BG117,Data!$BD117),'Key 2'!$A$1:$C$40,2,FALSE)</f>
        <v>I</v>
      </c>
      <c r="BK117" s="30" t="str">
        <f>IF(AND(Data!$AV117&gt;=15,Data!$O117&gt;=20),"DG",IF(AND(Data!$AW117&gt;=15,Data!$S117&gt;=20),"MG",IF(AND(Data!$AV117&gt;=15,Data!$W117&gt;=20),"LG","0")))</f>
        <v>DG</v>
      </c>
      <c r="BL117" s="30" t="str">
        <f>IF(AND(Data!$BK117="DG",Data!$AW117&gt;=15,Data!$S117&gt;=20,Data!$BH117&lt;&gt;Data!$BI117),"MG","LG")</f>
        <v>LG</v>
      </c>
      <c r="BM117" s="30" t="str">
        <f>IF(Data!$BK117="DG",Data!$BH117,IF(Data!$BK117="MG",Data!$BI117,Data!$BJ117))</f>
        <v>IC</v>
      </c>
      <c r="BN117" s="30" t="str">
        <f>IF(Data!$BL117="DG",Data!$BH117,IF(Data!$BL117="MG",Data!$BI117,Data!$BJ117))</f>
        <v>I</v>
      </c>
      <c r="BO117" s="40"/>
      <c r="BP117" s="40"/>
      <c r="BQ117" s="40"/>
      <c r="BR117" s="41"/>
      <c r="BS117" s="41"/>
      <c r="BT117" s="41" t="str">
        <f>VLOOKUP(Data!$BR117,'Key 1'!$B$1:$D$15,2,FALSE)</f>
        <v>TI</v>
      </c>
      <c r="BU117" s="41" t="str">
        <f>VLOOKUP(Data!$BS117,'Key 1'!$B$1:$D$15,2,FALSE)</f>
        <v>TI</v>
      </c>
      <c r="BV117" s="41">
        <f>VLOOKUP(Data!$BR117,'Key 1'!$B$1:$D$15,3,FALSE)</f>
        <v>0</v>
      </c>
      <c r="BW117" s="41">
        <f>VLOOKUP(Data!$BS117,'Key 1'!$B$1:$D$15,3,FALSE)</f>
        <v>0</v>
      </c>
      <c r="BX117" s="41" t="str">
        <f>IF(Data!$BK117="DG",IF(INT(Data!$BB117)-Data!$BB117&lt;0,"Low","High"),IF(Data!$BK117="MG",IF(INT(Data!$BC117)-Data!$BC117&lt;0,"Low","High"),IF(Data!$BK117="LG",IF(INT(Data!$BD117)-Data!$BD117&lt;0,"Low","High"),"High")))</f>
        <v>High</v>
      </c>
      <c r="BY117" s="41" t="str">
        <f>IF(Data!$BL117="DG",IF(INT(Data!$BB117)-Data!$BB117&lt;0,"Low","High"),IF(Data!$BL117="MG",IF(INT(Data!$BC117)-Data!$BC117&lt;0,"Low","High"),IF(Data!$BL117="LG",IF(INT(Data!$BD117)-Data!$BD117&lt;0,"Low","High"),"High")))</f>
        <v>Low</v>
      </c>
      <c r="BZ117" s="41" t="str">
        <f>IF(AND(Data!$BX117="High",Data!$BY117="High"),"High","Low")</f>
        <v>Low</v>
      </c>
      <c r="CA117" s="41" t="str">
        <f>IF(AND(Data!$BM117=Data!$BT117,Data!$BN117=Data!$BU117),"Matched",IF(Data!$BM117=Data!$BT117,"Sec Missed", IF(Data!$BN117=Data!$BU117," Pri Missed", "Both Missed")))</f>
        <v>Both Missed</v>
      </c>
      <c r="CB117" s="42">
        <v>100.0</v>
      </c>
      <c r="CC117" s="42">
        <v>100.0</v>
      </c>
      <c r="CD117" s="42">
        <v>100.0</v>
      </c>
      <c r="CE117" s="43" t="s">
        <v>96</v>
      </c>
      <c r="CF117" s="43" t="s">
        <v>3</v>
      </c>
      <c r="CG117" s="43" t="s">
        <v>96</v>
      </c>
      <c r="CH117" s="45" t="s">
        <v>96</v>
      </c>
      <c r="CI117" s="43" t="s">
        <v>97</v>
      </c>
      <c r="CJ117" s="42">
        <v>100.0</v>
      </c>
      <c r="CK117" s="43" t="s">
        <v>3</v>
      </c>
      <c r="CL117" s="43" t="s">
        <v>102</v>
      </c>
      <c r="CM117" s="42">
        <v>100.0</v>
      </c>
      <c r="CN117" s="43" t="s">
        <v>99</v>
      </c>
      <c r="CO117" s="1"/>
      <c r="CP117" s="1"/>
      <c r="CQ117" s="1"/>
      <c r="CR117" s="1"/>
      <c r="CS117" s="1"/>
      <c r="CT117" s="1"/>
      <c r="CU117" s="1"/>
    </row>
    <row r="118" ht="48.0" customHeight="1">
      <c r="A118" s="28">
        <v>2272.0</v>
      </c>
      <c r="B118" s="29">
        <v>28.0</v>
      </c>
      <c r="C118" s="30">
        <v>9.0</v>
      </c>
      <c r="D118" s="30">
        <v>23.5</v>
      </c>
      <c r="E118" s="30">
        <v>13.0</v>
      </c>
      <c r="F118" s="30">
        <v>13.0</v>
      </c>
      <c r="G118" s="30">
        <v>18.0</v>
      </c>
      <c r="H118" s="30">
        <v>20.0</v>
      </c>
      <c r="I118" s="30">
        <v>9.0</v>
      </c>
      <c r="J118" s="30">
        <v>14.0</v>
      </c>
      <c r="K118" s="30">
        <v>14.0</v>
      </c>
      <c r="L118" s="30">
        <v>22.0</v>
      </c>
      <c r="M118" s="30">
        <v>11.0</v>
      </c>
      <c r="N118" s="30">
        <v>12.0</v>
      </c>
      <c r="O118" s="31">
        <f>LARGE(Data!$K118:$N118,1)</f>
        <v>22</v>
      </c>
      <c r="P118" s="31">
        <f>LARGE(Data!$K118:$N118,2)</f>
        <v>14</v>
      </c>
      <c r="Q118" s="31">
        <f>LARGE(Data!$K118:$N118,3)</f>
        <v>12</v>
      </c>
      <c r="R118" s="31">
        <f>LARGE(Data!$K118:$N118,4)</f>
        <v>11</v>
      </c>
      <c r="S118" s="32">
        <f>LARGE(Data!$C118:$F118,1)</f>
        <v>23.5</v>
      </c>
      <c r="T118" s="32">
        <f>LARGE(Data!$C118:$F118,2)</f>
        <v>13</v>
      </c>
      <c r="U118" s="32">
        <f>LARGE(Data!$C118:$F118,3)</f>
        <v>13</v>
      </c>
      <c r="V118" s="32">
        <f>LARGE(Data!$C118:$F118,4)</f>
        <v>9</v>
      </c>
      <c r="W118" s="33">
        <f>LARGE(Data!$G118:$J118,1)</f>
        <v>20</v>
      </c>
      <c r="X118" s="33">
        <f>LARGE(Data!$G118:$J118,2)</f>
        <v>18</v>
      </c>
      <c r="Y118" s="33">
        <f>LARGE(Data!$G118:$J118,3)</f>
        <v>14</v>
      </c>
      <c r="Z118" s="33">
        <f>LARGE(Data!$G118:$J118,4)</f>
        <v>9</v>
      </c>
      <c r="AA118" s="30">
        <f>Data!$O118-Data!$P118</f>
        <v>8</v>
      </c>
      <c r="AB118" s="30">
        <f>Data!$P118-Data!$Q118</f>
        <v>2</v>
      </c>
      <c r="AC118" s="30">
        <f>Data!$Q118-Data!$R118</f>
        <v>1</v>
      </c>
      <c r="AD118" s="30">
        <f>(Data!$AA118+Data!$AB118)/SUM(Data!$AA118:$AC118)</f>
        <v>0.9090909091</v>
      </c>
      <c r="AE118" s="31">
        <f>Data!$AA118^2/SQRT(Data!$AA118^2+Data!$AB118^2+Data!$AC118^2)</f>
        <v>7.704694597</v>
      </c>
      <c r="AF118" s="31">
        <f>Data!$AB118^2/SQRT(Data!$AA118^2+Data!$AB118^2+Data!$AC118^2)</f>
        <v>0.4815434123</v>
      </c>
      <c r="AG118" s="31">
        <f>Data!$AC118^2/SQRT(Data!$AA118^2+Data!$AB118^2+Data!$AC118^2)</f>
        <v>0.1203858531</v>
      </c>
      <c r="AH118" s="30">
        <f>Data!$S118-Data!$T118</f>
        <v>10.5</v>
      </c>
      <c r="AI118" s="30">
        <f>Data!$T118-Data!$U118</f>
        <v>0</v>
      </c>
      <c r="AJ118" s="30">
        <f>Data!$U118-Data!$V118</f>
        <v>4</v>
      </c>
      <c r="AK118" s="30">
        <f>(Data!$AH118+Data!$AI118)/(Data!$AH118+Data!$AI118+Data!$AJ118)</f>
        <v>0.724137931</v>
      </c>
      <c r="AL118" s="32">
        <f>Data!$AH118^2/SQRT(Data!$AH118^2+Data!$AI118^2+Data!$AJ118^2)</f>
        <v>9.812121217</v>
      </c>
      <c r="AM118" s="32">
        <f>Data!$AI118^2/SQRT(Data!$AH118^2+Data!$AI118^2+Data!$AJ118^2)</f>
        <v>0</v>
      </c>
      <c r="AN118" s="32">
        <f>Data!$AJ118^2/SQRT(Data!$AH118^2+Data!$AI118^2+Data!$AJ118^2)</f>
        <v>1.42398131</v>
      </c>
      <c r="AO118" s="30">
        <f>Data!$W118-Data!$X118</f>
        <v>2</v>
      </c>
      <c r="AP118" s="30">
        <f>Data!$X118-Data!$Y118</f>
        <v>4</v>
      </c>
      <c r="AQ118" s="30">
        <f>Data!$Y118-Data!$Z118</f>
        <v>5</v>
      </c>
      <c r="AR118" s="30">
        <f>(Data!$AO118+Data!$AP118)/(Data!$AO118+Data!$AP118+Data!$AQ118)</f>
        <v>0.5454545455</v>
      </c>
      <c r="AS118" s="33">
        <f>Data!$AO118^2/SQRT(Data!$AO118^2+Data!$AP118^2+Data!$AQ118^2)</f>
        <v>0.596284794</v>
      </c>
      <c r="AT118" s="33">
        <f>Data!$AP118^2/SQRT(Data!$AO118^2+Data!$AP118^2+Data!$AQ118^2)</f>
        <v>2.385139176</v>
      </c>
      <c r="AU118" s="33">
        <f>Data!$AQ118^2/SQRT(Data!$AO118^2+Data!$AP118^2+Data!$AQ118^2)</f>
        <v>3.726779962</v>
      </c>
      <c r="AV118" s="34">
        <f>_xlfn.VAR.P(Data!$K118:$N118)</f>
        <v>18.6875</v>
      </c>
      <c r="AW118" s="35">
        <f>_xlfn.VAR.P(Data!$C118:$F118)</f>
        <v>28.921875</v>
      </c>
      <c r="AX118" s="36">
        <f>_xlfn.VAR.P(Data!$G118:$J118)</f>
        <v>17.6875</v>
      </c>
      <c r="AY118" s="37"/>
      <c r="AZ118" s="38"/>
      <c r="BA118" s="39"/>
      <c r="BB118" s="30" t="str">
        <f>IF(AND(Data!$AE118&gt;Data!$AF118,Data!$AE118&gt;Data!$AG118),"1",IF(AND(Data!$AF118&gt;Data!$AE118,Data!$AF118&gt;Data!$AG118),IF(Data!$AF118&lt;2.5*Data!$AE118,"1.2",IF(OR(Data!$AE118&gt;2.5,Data!$AE118+Data!$AF118+Data!$AG118&lt;9),"2.2","2")),IF(AND(Data!$AG118&gt;3.5*Data!$AE118,Data!$AG118&gt;3.5*Data!$AF118,Data!$AE118+Data!$AF118+Data!$AG118&gt;11,Data!$AE118+Data!$AF118&lt;2,Data!$Q118&gt;=18),"3",IF((Data!$AE118&gt;3*Data!$AF118),"1.3",IF(AND(Data!$AF118&gt;3*Data!$AE118,Data!$AF118&gt;2),"2.3","3.3")))))</f>
        <v>1</v>
      </c>
      <c r="BC118" s="30" t="str">
        <f>IF(AND(Data!$AL118&gt;Data!$AM118,Data!$AL118&gt;Data!$AN118),"1",IF(AND(Data!$AM118&gt;Data!$AL118,Data!$AM118&gt;Data!$AN118),IF(Data!$AM118&lt;2.5*Data!$AL118,"1.2",IF(OR(Data!$AL118&gt;2.5,Data!$AL118+Data!$AM118+Data!$AN118&lt;9),"2.2","2")),IF(AND(Data!$AN118&gt;3.5*Data!$AL118,Data!$AN118&gt;3.5*Data!$AM118,Data!$AL118+Data!$AM118+Data!$AN118&gt;11,Data!$AL118+Data!$AM118&lt;2,Data!$U118&gt;=18),"3",IF((Data!$AL118&gt;3*Data!$AM118),"1.3",IF(AND(Data!$AM118&gt;3*Data!$AL118,Data!$AM118&gt;2),"2.3","3.3")))))</f>
        <v>1</v>
      </c>
      <c r="BD118" s="30" t="str">
        <f>IF(AND(Data!$AS118&gt;Data!$AT118,Data!$AS118&gt;Data!$AU118),"1",IF(AND(Data!$AT118&gt;Data!$AS118,Data!$AT118&gt;Data!$AU118),IF(Data!$AT118&lt;2.5*Data!$AS118,"1.2",IF(OR(Data!$AS118&gt;2.5,Data!$AS118+Data!$AT118+Data!$AU118&lt;9),"2.2","2")),IF(AND(Data!$AU118&gt;3.5*Data!$AS118,Data!$AU118&gt;3.5*Data!$AT118,Data!$AS118+Data!$AT118+Data!$AU118&gt;11,Data!$AS118+Data!$AT118&lt;2,Data!$Y118&gt;=18),"3",IF((Data!$AS118&gt;3*Data!$AT118),"1.3",IF(AND(Data!$AT118&gt;3*Data!$AS118,Data!$AT118&gt;2),"2.3","3.3")))))</f>
        <v>2.3</v>
      </c>
      <c r="BE118" s="30" t="str">
        <f t="array" ref="BE118">XLOOKUP(Data!$O118,Data!$K118:$N118,$K$1:$N$1,"?",0,1)&amp;XLOOKUP(Data!$P118,Data!$K118:$N118,$K$1:$N$1,"?",0,1)&amp;XLOOKUP(Data!$Q118,Data!$K118:$N118,$K$1:$N$1,"?",0,1)</f>
        <v>IDC</v>
      </c>
      <c r="BF118" s="30" t="str">
        <f t="array" ref="BF118">XLOOKUP(Data!$S118,Data!$C118:$F118,$C$1:$F$1,"?",0,1)&amp;XLOOKUP(Data!$T118,Data!$C118:$F118,$C$1:$F$1,"?",0,1)&amp;XLOOKUP(Data!$U118,Data!$C118:$F118,$C$1:$F$1,"?",0,1)</f>
        <v>ISS</v>
      </c>
      <c r="BG118" s="30" t="str">
        <f t="array" ref="BG118">XLOOKUP(Data!$W118,Data!$G118:$J118,$G$1:$J$1,"?",0,1)&amp;XLOOKUP(Data!$X118,Data!$G118:$J118,$G$1:$J$1,"?",0,1)&amp;XLOOKUP(Data!$Y118,Data!$G118:$J118,$G$1:$J$1,"?",0,1)</f>
        <v>IDC</v>
      </c>
      <c r="BH118" s="30" t="str">
        <f>VLOOKUP(LEFT(Data!$BE118,Data!$BB118),'Key 2'!$A$1:$C$40,2,FALSE)</f>
        <v>I</v>
      </c>
      <c r="BI118" s="30" t="str">
        <f>VLOOKUP(LEFT(Data!$BF118,Data!$BC118),'Key 2'!$A$1:$C$40,2,FALSE)</f>
        <v>I</v>
      </c>
      <c r="BJ118" s="30" t="str">
        <f>VLOOKUP(LEFT(Data!$BG118,Data!$BD118),'Key 2'!$A$1:$C$40,2,FALSE)</f>
        <v>DI</v>
      </c>
      <c r="BK118" s="30" t="str">
        <f>IF(AND(Data!$AV118&gt;=15,Data!$O118&gt;=20),"DG",IF(AND(Data!$AW118&gt;=15,Data!$S118&gt;=20),"MG",IF(AND(Data!$AV118&gt;=15,Data!$W118&gt;=20),"LG","0")))</f>
        <v>DG</v>
      </c>
      <c r="BL118" s="30" t="str">
        <f>IF(AND(Data!$BK118="DG",Data!$AW118&gt;=15,Data!$S118&gt;=20,Data!$BH118&lt;&gt;Data!$BI118),"MG","LG")</f>
        <v>LG</v>
      </c>
      <c r="BM118" s="30" t="str">
        <f>IF(Data!$BK118="DG",Data!$BH118,IF(Data!$BK118="MG",Data!$BI118,Data!$BJ118))</f>
        <v>I</v>
      </c>
      <c r="BN118" s="30" t="str">
        <f>IF(Data!$BL118="DG",Data!$BH118,IF(Data!$BL118="MG",Data!$BI118,Data!$BJ118))</f>
        <v>DI</v>
      </c>
      <c r="BO118" s="40"/>
      <c r="BP118" s="40"/>
      <c r="BQ118" s="40"/>
      <c r="BR118" s="41"/>
      <c r="BS118" s="41"/>
      <c r="BT118" s="41" t="str">
        <f>VLOOKUP(Data!$BR118,'Key 1'!$B$1:$D$15,2,FALSE)</f>
        <v>TI</v>
      </c>
      <c r="BU118" s="41" t="str">
        <f>VLOOKUP(Data!$BS118,'Key 1'!$B$1:$D$15,2,FALSE)</f>
        <v>TI</v>
      </c>
      <c r="BV118" s="41">
        <f>VLOOKUP(Data!$BR118,'Key 1'!$B$1:$D$15,3,FALSE)</f>
        <v>0</v>
      </c>
      <c r="BW118" s="41">
        <f>VLOOKUP(Data!$BS118,'Key 1'!$B$1:$D$15,3,FALSE)</f>
        <v>0</v>
      </c>
      <c r="BX118" s="41" t="str">
        <f>IF(Data!$BK118="DG",IF(INT(Data!$BB118)-Data!$BB118&lt;0,"Low","High"),IF(Data!$BK118="MG",IF(INT(Data!$BC118)-Data!$BC118&lt;0,"Low","High"),IF(Data!$BK118="LG",IF(INT(Data!$BD118)-Data!$BD118&lt;0,"Low","High"),"High")))</f>
        <v>High</v>
      </c>
      <c r="BY118" s="41" t="str">
        <f>IF(Data!$BL118="DG",IF(INT(Data!$BB118)-Data!$BB118&lt;0,"Low","High"),IF(Data!$BL118="MG",IF(INT(Data!$BC118)-Data!$BC118&lt;0,"Low","High"),IF(Data!$BL118="LG",IF(INT(Data!$BD118)-Data!$BD118&lt;0,"Low","High"),"High")))</f>
        <v>Low</v>
      </c>
      <c r="BZ118" s="41" t="str">
        <f>IF(AND(Data!$BX118="High",Data!$BY118="High"),"High","Low")</f>
        <v>Low</v>
      </c>
      <c r="CA118" s="41" t="str">
        <f>IF(AND(Data!$BM118=Data!$BT118,Data!$BN118=Data!$BU118),"Matched",IF(Data!$BM118=Data!$BT118,"Sec Missed", IF(Data!$BN118=Data!$BU118," Pri Missed", "Both Missed")))</f>
        <v>Both Missed</v>
      </c>
      <c r="CB118" s="42">
        <v>100.0</v>
      </c>
      <c r="CC118" s="42">
        <v>100.0</v>
      </c>
      <c r="CD118" s="42">
        <v>79.0</v>
      </c>
      <c r="CE118" s="43" t="s">
        <v>1</v>
      </c>
      <c r="CF118" s="43" t="s">
        <v>1</v>
      </c>
      <c r="CG118" s="43" t="s">
        <v>15</v>
      </c>
      <c r="CH118" s="45" t="s">
        <v>1</v>
      </c>
      <c r="CI118" s="43" t="s">
        <v>97</v>
      </c>
      <c r="CJ118" s="42">
        <v>100.0</v>
      </c>
      <c r="CK118" s="43" t="s">
        <v>15</v>
      </c>
      <c r="CL118" s="43" t="s">
        <v>98</v>
      </c>
      <c r="CM118" s="42">
        <v>79.0</v>
      </c>
      <c r="CN118" s="43" t="s">
        <v>99</v>
      </c>
      <c r="CO118" s="1"/>
      <c r="CP118" s="1"/>
      <c r="CQ118" s="1"/>
      <c r="CR118" s="1"/>
      <c r="CS118" s="1"/>
      <c r="CT118" s="1"/>
      <c r="CU118" s="1"/>
    </row>
    <row r="119" ht="48.0" customHeight="1">
      <c r="A119" s="28">
        <v>2273.0</v>
      </c>
      <c r="B119" s="29">
        <v>28.0</v>
      </c>
      <c r="C119" s="30">
        <v>14.0</v>
      </c>
      <c r="D119" s="30">
        <v>16.0</v>
      </c>
      <c r="E119" s="30">
        <v>4.0</v>
      </c>
      <c r="F119" s="30">
        <v>27.0</v>
      </c>
      <c r="G119" s="30">
        <v>22.0</v>
      </c>
      <c r="H119" s="30">
        <v>12.0</v>
      </c>
      <c r="I119" s="30">
        <v>5.0</v>
      </c>
      <c r="J119" s="30">
        <v>18.5</v>
      </c>
      <c r="K119" s="30">
        <v>18.0</v>
      </c>
      <c r="L119" s="30">
        <v>14.0</v>
      </c>
      <c r="M119" s="30">
        <v>4.0</v>
      </c>
      <c r="N119" s="30">
        <v>25.0</v>
      </c>
      <c r="O119" s="31">
        <f>LARGE(Data!$K119:$N119,1)</f>
        <v>25</v>
      </c>
      <c r="P119" s="31">
        <f>LARGE(Data!$K119:$N119,2)</f>
        <v>18</v>
      </c>
      <c r="Q119" s="31">
        <f>LARGE(Data!$K119:$N119,3)</f>
        <v>14</v>
      </c>
      <c r="R119" s="31">
        <f>LARGE(Data!$K119:$N119,4)</f>
        <v>4</v>
      </c>
      <c r="S119" s="32">
        <f>LARGE(Data!$C119:$F119,1)</f>
        <v>27</v>
      </c>
      <c r="T119" s="32">
        <f>LARGE(Data!$C119:$F119,2)</f>
        <v>16</v>
      </c>
      <c r="U119" s="32">
        <f>LARGE(Data!$C119:$F119,3)</f>
        <v>14</v>
      </c>
      <c r="V119" s="32">
        <f>LARGE(Data!$C119:$F119,4)</f>
        <v>4</v>
      </c>
      <c r="W119" s="33">
        <f>LARGE(Data!$G119:$J119,1)</f>
        <v>22</v>
      </c>
      <c r="X119" s="33">
        <f>LARGE(Data!$G119:$J119,2)</f>
        <v>18.5</v>
      </c>
      <c r="Y119" s="33">
        <f>LARGE(Data!$G119:$J119,3)</f>
        <v>12</v>
      </c>
      <c r="Z119" s="33">
        <f>LARGE(Data!$G119:$J119,4)</f>
        <v>5</v>
      </c>
      <c r="AA119" s="30">
        <f>Data!$O119-Data!$P119</f>
        <v>7</v>
      </c>
      <c r="AB119" s="30">
        <f>Data!$P119-Data!$Q119</f>
        <v>4</v>
      </c>
      <c r="AC119" s="30">
        <f>Data!$Q119-Data!$R119</f>
        <v>10</v>
      </c>
      <c r="AD119" s="30">
        <f>(Data!$AA119+Data!$AB119)/SUM(Data!$AA119:$AC119)</f>
        <v>0.5238095238</v>
      </c>
      <c r="AE119" s="31">
        <f>Data!$AA119^2/SQRT(Data!$AA119^2+Data!$AB119^2+Data!$AC119^2)</f>
        <v>3.814644826</v>
      </c>
      <c r="AF119" s="31">
        <f>Data!$AB119^2/SQRT(Data!$AA119^2+Data!$AB119^2+Data!$AC119^2)</f>
        <v>1.245598311</v>
      </c>
      <c r="AG119" s="31">
        <f>Data!$AC119^2/SQRT(Data!$AA119^2+Data!$AB119^2+Data!$AC119^2)</f>
        <v>7.784989442</v>
      </c>
      <c r="AH119" s="30">
        <f>Data!$S119-Data!$T119</f>
        <v>11</v>
      </c>
      <c r="AI119" s="30">
        <f>Data!$T119-Data!$U119</f>
        <v>2</v>
      </c>
      <c r="AJ119" s="30">
        <f>Data!$U119-Data!$V119</f>
        <v>10</v>
      </c>
      <c r="AK119" s="30">
        <f>(Data!$AH119+Data!$AI119)/(Data!$AH119+Data!$AI119+Data!$AJ119)</f>
        <v>0.5652173913</v>
      </c>
      <c r="AL119" s="32">
        <f>Data!$AH119^2/SQRT(Data!$AH119^2+Data!$AI119^2+Data!$AJ119^2)</f>
        <v>8.066666667</v>
      </c>
      <c r="AM119" s="32">
        <f>Data!$AI119^2/SQRT(Data!$AH119^2+Data!$AI119^2+Data!$AJ119^2)</f>
        <v>0.2666666667</v>
      </c>
      <c r="AN119" s="32">
        <f>Data!$AJ119^2/SQRT(Data!$AH119^2+Data!$AI119^2+Data!$AJ119^2)</f>
        <v>6.666666667</v>
      </c>
      <c r="AO119" s="30">
        <f>Data!$W119-Data!$X119</f>
        <v>3.5</v>
      </c>
      <c r="AP119" s="30">
        <f>Data!$X119-Data!$Y119</f>
        <v>6.5</v>
      </c>
      <c r="AQ119" s="30">
        <f>Data!$Y119-Data!$Z119</f>
        <v>7</v>
      </c>
      <c r="AR119" s="30">
        <f>(Data!$AO119+Data!$AP119)/(Data!$AO119+Data!$AP119+Data!$AQ119)</f>
        <v>0.5882352941</v>
      </c>
      <c r="AS119" s="33">
        <f>Data!$AO119^2/SQRT(Data!$AO119^2+Data!$AP119^2+Data!$AQ119^2)</f>
        <v>1.204109309</v>
      </c>
      <c r="AT119" s="33">
        <f>Data!$AP119^2/SQRT(Data!$AO119^2+Data!$AP119^2+Data!$AQ119^2)</f>
        <v>4.152948432</v>
      </c>
      <c r="AU119" s="33">
        <f>Data!$AQ119^2/SQRT(Data!$AO119^2+Data!$AP119^2+Data!$AQ119^2)</f>
        <v>4.816437234</v>
      </c>
      <c r="AV119" s="34">
        <f>_xlfn.VAR.P(Data!$K119:$N119)</f>
        <v>57.6875</v>
      </c>
      <c r="AW119" s="35">
        <f>_xlfn.VAR.P(Data!$C119:$F119)</f>
        <v>66.6875</v>
      </c>
      <c r="AX119" s="36">
        <f>_xlfn.VAR.P(Data!$G119:$J119)</f>
        <v>42.171875</v>
      </c>
      <c r="AY119" s="37"/>
      <c r="AZ119" s="38"/>
      <c r="BA119" s="39"/>
      <c r="BB119" s="30" t="str">
        <f>IF(AND(Data!$AE119&gt;Data!$AF119,Data!$AE119&gt;Data!$AG119),"1",IF(AND(Data!$AF119&gt;Data!$AE119,Data!$AF119&gt;Data!$AG119),IF(Data!$AF119&lt;2.5*Data!$AE119,"1.2",IF(OR(Data!$AE119&gt;2.5,Data!$AE119+Data!$AF119+Data!$AG119&lt;9),"2.2","2")),IF(AND(Data!$AG119&gt;3.5*Data!$AE119,Data!$AG119&gt;3.5*Data!$AF119,Data!$AE119+Data!$AF119+Data!$AG119&gt;11,Data!$AE119+Data!$AF119&lt;2,Data!$Q119&gt;=18),"3",IF((Data!$AE119&gt;3*Data!$AF119),"1.3",IF(AND(Data!$AF119&gt;3*Data!$AE119,Data!$AF119&gt;2),"2.3","3.3")))))</f>
        <v>1.3</v>
      </c>
      <c r="BC119" s="30" t="str">
        <f>IF(AND(Data!$AL119&gt;Data!$AM119,Data!$AL119&gt;Data!$AN119),"1",IF(AND(Data!$AM119&gt;Data!$AL119,Data!$AM119&gt;Data!$AN119),IF(Data!$AM119&lt;2.5*Data!$AL119,"1.2",IF(OR(Data!$AL119&gt;2.5,Data!$AL119+Data!$AM119+Data!$AN119&lt;9),"2.2","2")),IF(AND(Data!$AN119&gt;3.5*Data!$AL119,Data!$AN119&gt;3.5*Data!$AM119,Data!$AL119+Data!$AM119+Data!$AN119&gt;11,Data!$AL119+Data!$AM119&lt;2,Data!$U119&gt;=18),"3",IF((Data!$AL119&gt;3*Data!$AM119),"1.3",IF(AND(Data!$AM119&gt;3*Data!$AL119,Data!$AM119&gt;2),"2.3","3.3")))))</f>
        <v>1</v>
      </c>
      <c r="BD119" s="30" t="str">
        <f>IF(AND(Data!$AS119&gt;Data!$AT119,Data!$AS119&gt;Data!$AU119),"1",IF(AND(Data!$AT119&gt;Data!$AS119,Data!$AT119&gt;Data!$AU119),IF(Data!$AT119&lt;2.5*Data!$AS119,"1.2",IF(OR(Data!$AS119&gt;2.5,Data!$AS119+Data!$AT119+Data!$AU119&lt;9),"2.2","2")),IF(AND(Data!$AU119&gt;3.5*Data!$AS119,Data!$AU119&gt;3.5*Data!$AT119,Data!$AS119+Data!$AT119+Data!$AU119&gt;11,Data!$AS119+Data!$AT119&lt;2,Data!$Y119&gt;=18),"3",IF((Data!$AS119&gt;3*Data!$AT119),"1.3",IF(AND(Data!$AT119&gt;3*Data!$AS119,Data!$AT119&gt;2),"2.3","3.3")))))</f>
        <v>2.3</v>
      </c>
      <c r="BE119" s="30" t="str">
        <f t="array" ref="BE119">XLOOKUP(Data!$O119,Data!$K119:$N119,$K$1:$N$1,"?",0,1)&amp;XLOOKUP(Data!$P119,Data!$K119:$N119,$K$1:$N$1,"?",0,1)&amp;XLOOKUP(Data!$Q119,Data!$K119:$N119,$K$1:$N$1,"?",0,1)</f>
        <v>CDI</v>
      </c>
      <c r="BF119" s="30" t="str">
        <f t="array" ref="BF119">XLOOKUP(Data!$S119,Data!$C119:$F119,$C$1:$F$1,"?",0,1)&amp;XLOOKUP(Data!$T119,Data!$C119:$F119,$C$1:$F$1,"?",0,1)&amp;XLOOKUP(Data!$U119,Data!$C119:$F119,$C$1:$F$1,"?",0,1)</f>
        <v>CID</v>
      </c>
      <c r="BG119" s="30" t="str">
        <f t="array" ref="BG119">XLOOKUP(Data!$W119,Data!$G119:$J119,$G$1:$J$1,"?",0,1)&amp;XLOOKUP(Data!$X119,Data!$G119:$J119,$G$1:$J$1,"?",0,1)&amp;XLOOKUP(Data!$Y119,Data!$G119:$J119,$G$1:$J$1,"?",0,1)</f>
        <v>DCI</v>
      </c>
      <c r="BH119" s="30" t="str">
        <f>VLOOKUP(LEFT(Data!$BE119,Data!$BB119),'Key 2'!$A$1:$C$40,2,FALSE)</f>
        <v>C</v>
      </c>
      <c r="BI119" s="30" t="str">
        <f>VLOOKUP(LEFT(Data!$BF119,Data!$BC119),'Key 2'!$A$1:$C$40,2,FALSE)</f>
        <v>C</v>
      </c>
      <c r="BJ119" s="30" t="str">
        <f>VLOOKUP(LEFT(Data!$BG119,Data!$BD119),'Key 2'!$A$1:$C$40,2,FALSE)</f>
        <v>DC</v>
      </c>
      <c r="BK119" s="30" t="str">
        <f>IF(AND(Data!$AV119&gt;=15,Data!$O119&gt;=20),"DG",IF(AND(Data!$AW119&gt;=15,Data!$S119&gt;=20),"MG",IF(AND(Data!$AV119&gt;=15,Data!$W119&gt;=20),"LG","0")))</f>
        <v>DG</v>
      </c>
      <c r="BL119" s="30" t="str">
        <f>IF(AND(Data!$BK119="DG",Data!$AW119&gt;=15,Data!$S119&gt;=20,Data!$BH119&lt;&gt;Data!$BI119),"MG","LG")</f>
        <v>LG</v>
      </c>
      <c r="BM119" s="30" t="str">
        <f>IF(Data!$BK119="DG",Data!$BH119,IF(Data!$BK119="MG",Data!$BI119,Data!$BJ119))</f>
        <v>C</v>
      </c>
      <c r="BN119" s="30" t="str">
        <f>IF(Data!$BL119="DG",Data!$BH119,IF(Data!$BL119="MG",Data!$BI119,Data!$BJ119))</f>
        <v>DC</v>
      </c>
      <c r="BO119" s="40"/>
      <c r="BP119" s="40"/>
      <c r="BQ119" s="40"/>
      <c r="BR119" s="41"/>
      <c r="BS119" s="41"/>
      <c r="BT119" s="41" t="str">
        <f>VLOOKUP(Data!$BR119,'Key 1'!$B$1:$D$15,2,FALSE)</f>
        <v>TI</v>
      </c>
      <c r="BU119" s="41" t="str">
        <f>VLOOKUP(Data!$BS119,'Key 1'!$B$1:$D$15,2,FALSE)</f>
        <v>TI</v>
      </c>
      <c r="BV119" s="41">
        <f>VLOOKUP(Data!$BR119,'Key 1'!$B$1:$D$15,3,FALSE)</f>
        <v>0</v>
      </c>
      <c r="BW119" s="41">
        <f>VLOOKUP(Data!$BS119,'Key 1'!$B$1:$D$15,3,FALSE)</f>
        <v>0</v>
      </c>
      <c r="BX119" s="41" t="str">
        <f>IF(Data!$BK119="DG",IF(INT(Data!$BB119)-Data!$BB119&lt;0,"Low","High"),IF(Data!$BK119="MG",IF(INT(Data!$BC119)-Data!$BC119&lt;0,"Low","High"),IF(Data!$BK119="LG",IF(INT(Data!$BD119)-Data!$BD119&lt;0,"Low","High"),"High")))</f>
        <v>Low</v>
      </c>
      <c r="BY119" s="41" t="str">
        <f>IF(Data!$BL119="DG",IF(INT(Data!$BB119)-Data!$BB119&lt;0,"Low","High"),IF(Data!$BL119="MG",IF(INT(Data!$BC119)-Data!$BC119&lt;0,"Low","High"),IF(Data!$BL119="LG",IF(INT(Data!$BD119)-Data!$BD119&lt;0,"Low","High"),"High")))</f>
        <v>Low</v>
      </c>
      <c r="BZ119" s="41" t="str">
        <f>IF(AND(Data!$BX119="High",Data!$BY119="High"),"High","Low")</f>
        <v>Low</v>
      </c>
      <c r="CA119" s="41" t="str">
        <f>IF(AND(Data!$BM119=Data!$BT119,Data!$BN119=Data!$BU119),"Matched",IF(Data!$BM119=Data!$BT119,"Sec Missed", IF(Data!$BN119=Data!$BU119," Pri Missed", "Both Missed")))</f>
        <v>Both Missed</v>
      </c>
      <c r="CB119" s="42">
        <v>100.0</v>
      </c>
      <c r="CC119" s="42">
        <v>100.0</v>
      </c>
      <c r="CD119" s="42">
        <v>100.0</v>
      </c>
      <c r="CE119" s="43" t="s">
        <v>3</v>
      </c>
      <c r="CF119" s="43" t="s">
        <v>3</v>
      </c>
      <c r="CG119" s="43" t="s">
        <v>17</v>
      </c>
      <c r="CH119" s="45" t="s">
        <v>3</v>
      </c>
      <c r="CI119" s="43" t="s">
        <v>97</v>
      </c>
      <c r="CJ119" s="42">
        <v>100.0</v>
      </c>
      <c r="CK119" s="43" t="s">
        <v>17</v>
      </c>
      <c r="CL119" s="43" t="s">
        <v>98</v>
      </c>
      <c r="CM119" s="42">
        <v>100.0</v>
      </c>
      <c r="CN119" s="43" t="s">
        <v>103</v>
      </c>
      <c r="CO119" s="1"/>
      <c r="CP119" s="1"/>
      <c r="CQ119" s="1"/>
      <c r="CR119" s="1"/>
      <c r="CS119" s="1"/>
      <c r="CT119" s="1"/>
      <c r="CU119" s="1"/>
    </row>
    <row r="120" ht="48.0" customHeight="1">
      <c r="A120" s="28">
        <v>2274.0</v>
      </c>
      <c r="B120" s="29">
        <v>28.0</v>
      </c>
      <c r="C120" s="30">
        <v>14.0</v>
      </c>
      <c r="D120" s="30">
        <v>12.0</v>
      </c>
      <c r="E120" s="30">
        <v>11.0</v>
      </c>
      <c r="F120" s="30">
        <v>23.0</v>
      </c>
      <c r="G120" s="30">
        <v>12.0</v>
      </c>
      <c r="H120" s="30">
        <v>16.0</v>
      </c>
      <c r="I120" s="30">
        <v>15.0</v>
      </c>
      <c r="J120" s="30">
        <v>18.5</v>
      </c>
      <c r="K120" s="30">
        <v>14.0</v>
      </c>
      <c r="L120" s="30">
        <v>12.0</v>
      </c>
      <c r="M120" s="30">
        <v>12.0</v>
      </c>
      <c r="N120" s="30">
        <v>21.0</v>
      </c>
      <c r="O120" s="31">
        <f>LARGE(Data!$K120:$N120,1)</f>
        <v>21</v>
      </c>
      <c r="P120" s="31">
        <f>LARGE(Data!$K120:$N120,2)</f>
        <v>14</v>
      </c>
      <c r="Q120" s="31">
        <f>LARGE(Data!$K120:$N120,3)</f>
        <v>12</v>
      </c>
      <c r="R120" s="31">
        <f>LARGE(Data!$K120:$N120,4)</f>
        <v>12</v>
      </c>
      <c r="S120" s="32">
        <f>LARGE(Data!$C120:$F120,1)</f>
        <v>23</v>
      </c>
      <c r="T120" s="32">
        <f>LARGE(Data!$C120:$F120,2)</f>
        <v>14</v>
      </c>
      <c r="U120" s="32">
        <f>LARGE(Data!$C120:$F120,3)</f>
        <v>12</v>
      </c>
      <c r="V120" s="32">
        <f>LARGE(Data!$C120:$F120,4)</f>
        <v>11</v>
      </c>
      <c r="W120" s="33">
        <f>LARGE(Data!$G120:$J120,1)</f>
        <v>18.5</v>
      </c>
      <c r="X120" s="33">
        <f>LARGE(Data!$G120:$J120,2)</f>
        <v>16</v>
      </c>
      <c r="Y120" s="33">
        <f>LARGE(Data!$G120:$J120,3)</f>
        <v>15</v>
      </c>
      <c r="Z120" s="33">
        <f>LARGE(Data!$G120:$J120,4)</f>
        <v>12</v>
      </c>
      <c r="AA120" s="30">
        <f>Data!$O120-Data!$P120</f>
        <v>7</v>
      </c>
      <c r="AB120" s="30">
        <f>Data!$P120-Data!$Q120</f>
        <v>2</v>
      </c>
      <c r="AC120" s="30">
        <f>Data!$Q120-Data!$R120</f>
        <v>0</v>
      </c>
      <c r="AD120" s="30">
        <f>(Data!$AA120+Data!$AB120)/SUM(Data!$AA120:$AC120)</f>
        <v>1</v>
      </c>
      <c r="AE120" s="31">
        <f>Data!$AA120^2/SQRT(Data!$AA120^2+Data!$AB120^2+Data!$AC120^2)</f>
        <v>6.730667633</v>
      </c>
      <c r="AF120" s="31">
        <f>Data!$AB120^2/SQRT(Data!$AA120^2+Data!$AB120^2+Data!$AC120^2)</f>
        <v>0.5494422558</v>
      </c>
      <c r="AG120" s="31">
        <f>Data!$AC120^2/SQRT(Data!$AA120^2+Data!$AB120^2+Data!$AC120^2)</f>
        <v>0</v>
      </c>
      <c r="AH120" s="30">
        <f>Data!$S120-Data!$T120</f>
        <v>9</v>
      </c>
      <c r="AI120" s="30">
        <f>Data!$T120-Data!$U120</f>
        <v>2</v>
      </c>
      <c r="AJ120" s="30">
        <f>Data!$U120-Data!$V120</f>
        <v>1</v>
      </c>
      <c r="AK120" s="30">
        <f>(Data!$AH120+Data!$AI120)/(Data!$AH120+Data!$AI120+Data!$AJ120)</f>
        <v>0.9166666667</v>
      </c>
      <c r="AL120" s="32">
        <f>Data!$AH120^2/SQRT(Data!$AH120^2+Data!$AI120^2+Data!$AJ120^2)</f>
        <v>8.734454629</v>
      </c>
      <c r="AM120" s="32">
        <f>Data!$AI120^2/SQRT(Data!$AH120^2+Data!$AI120^2+Data!$AJ120^2)</f>
        <v>0.4313310928</v>
      </c>
      <c r="AN120" s="32">
        <f>Data!$AJ120^2/SQRT(Data!$AH120^2+Data!$AI120^2+Data!$AJ120^2)</f>
        <v>0.1078327732</v>
      </c>
      <c r="AO120" s="30">
        <f>Data!$W120-Data!$X120</f>
        <v>2.5</v>
      </c>
      <c r="AP120" s="30">
        <f>Data!$X120-Data!$Y120</f>
        <v>1</v>
      </c>
      <c r="AQ120" s="30">
        <f>Data!$Y120-Data!$Z120</f>
        <v>3</v>
      </c>
      <c r="AR120" s="30">
        <f>(Data!$AO120+Data!$AP120)/(Data!$AO120+Data!$AP120+Data!$AQ120)</f>
        <v>0.5384615385</v>
      </c>
      <c r="AS120" s="33">
        <f>Data!$AO120^2/SQRT(Data!$AO120^2+Data!$AP120^2+Data!$AQ120^2)</f>
        <v>1.550434182</v>
      </c>
      <c r="AT120" s="33">
        <f>Data!$AP120^2/SQRT(Data!$AO120^2+Data!$AP120^2+Data!$AQ120^2)</f>
        <v>0.2480694692</v>
      </c>
      <c r="AU120" s="33">
        <f>Data!$AQ120^2/SQRT(Data!$AO120^2+Data!$AP120^2+Data!$AQ120^2)</f>
        <v>2.232625223</v>
      </c>
      <c r="AV120" s="34">
        <f>_xlfn.VAR.P(Data!$K120:$N120)</f>
        <v>13.6875</v>
      </c>
      <c r="AW120" s="35">
        <f>_xlfn.VAR.P(Data!$C120:$F120)</f>
        <v>22.5</v>
      </c>
      <c r="AX120" s="36">
        <f>_xlfn.VAR.P(Data!$G120:$J120)</f>
        <v>5.421875</v>
      </c>
      <c r="AY120" s="37"/>
      <c r="AZ120" s="38"/>
      <c r="BA120" s="39"/>
      <c r="BB120" s="30" t="str">
        <f>IF(AND(Data!$AE120&gt;Data!$AF120,Data!$AE120&gt;Data!$AG120),"1",IF(AND(Data!$AF120&gt;Data!$AE120,Data!$AF120&gt;Data!$AG120),IF(Data!$AF120&lt;2.5*Data!$AE120,"1.2",IF(OR(Data!$AE120&gt;2.5,Data!$AE120+Data!$AF120+Data!$AG120&lt;9),"2.2","2")),IF(AND(Data!$AG120&gt;3.5*Data!$AE120,Data!$AG120&gt;3.5*Data!$AF120,Data!$AE120+Data!$AF120+Data!$AG120&gt;11,Data!$AE120+Data!$AF120&lt;2,Data!$Q120&gt;=18),"3",IF((Data!$AE120&gt;3*Data!$AF120),"1.3",IF(AND(Data!$AF120&gt;3*Data!$AE120,Data!$AF120&gt;2),"2.3","3.3")))))</f>
        <v>1</v>
      </c>
      <c r="BC120" s="30" t="str">
        <f>IF(AND(Data!$AL120&gt;Data!$AM120,Data!$AL120&gt;Data!$AN120),"1",IF(AND(Data!$AM120&gt;Data!$AL120,Data!$AM120&gt;Data!$AN120),IF(Data!$AM120&lt;2.5*Data!$AL120,"1.2",IF(OR(Data!$AL120&gt;2.5,Data!$AL120+Data!$AM120+Data!$AN120&lt;9),"2.2","2")),IF(AND(Data!$AN120&gt;3.5*Data!$AL120,Data!$AN120&gt;3.5*Data!$AM120,Data!$AL120+Data!$AM120+Data!$AN120&gt;11,Data!$AL120+Data!$AM120&lt;2,Data!$U120&gt;=18),"3",IF((Data!$AL120&gt;3*Data!$AM120),"1.3",IF(AND(Data!$AM120&gt;3*Data!$AL120,Data!$AM120&gt;2),"2.3","3.3")))))</f>
        <v>1</v>
      </c>
      <c r="BD120" s="30" t="str">
        <f>IF(AND(Data!$AS120&gt;Data!$AT120,Data!$AS120&gt;Data!$AU120),"1",IF(AND(Data!$AT120&gt;Data!$AS120,Data!$AT120&gt;Data!$AU120),IF(Data!$AT120&lt;2.5*Data!$AS120,"1.2",IF(OR(Data!$AS120&gt;2.5,Data!$AS120+Data!$AT120+Data!$AU120&lt;9),"2.2","2")),IF(AND(Data!$AU120&gt;3.5*Data!$AS120,Data!$AU120&gt;3.5*Data!$AT120,Data!$AS120+Data!$AT120+Data!$AU120&gt;11,Data!$AS120+Data!$AT120&lt;2,Data!$Y120&gt;=18),"3",IF((Data!$AS120&gt;3*Data!$AT120),"1.3",IF(AND(Data!$AT120&gt;3*Data!$AS120,Data!$AT120&gt;2),"2.3","3.3")))))</f>
        <v>1.3</v>
      </c>
      <c r="BE120" s="30" t="str">
        <f t="array" ref="BE120">XLOOKUP(Data!$O120,Data!$K120:$N120,$K$1:$N$1,"?",0,1)&amp;XLOOKUP(Data!$P120,Data!$K120:$N120,$K$1:$N$1,"?",0,1)&amp;XLOOKUP(Data!$Q120,Data!$K120:$N120,$K$1:$N$1,"?",0,1)</f>
        <v>CDI</v>
      </c>
      <c r="BF120" s="30" t="str">
        <f t="array" ref="BF120">XLOOKUP(Data!$S120,Data!$C120:$F120,$C$1:$F$1,"?",0,1)&amp;XLOOKUP(Data!$T120,Data!$C120:$F120,$C$1:$F$1,"?",0,1)&amp;XLOOKUP(Data!$U120,Data!$C120:$F120,$C$1:$F$1,"?",0,1)</f>
        <v>CDI</v>
      </c>
      <c r="BG120" s="30" t="str">
        <f t="array" ref="BG120">XLOOKUP(Data!$W120,Data!$G120:$J120,$G$1:$J$1,"?",0,1)&amp;XLOOKUP(Data!$X120,Data!$G120:$J120,$G$1:$J$1,"?",0,1)&amp;XLOOKUP(Data!$Y120,Data!$G120:$J120,$G$1:$J$1,"?",0,1)</f>
        <v>CIS</v>
      </c>
      <c r="BH120" s="30" t="str">
        <f>VLOOKUP(LEFT(Data!$BE120,Data!$BB120),'Key 2'!$A$1:$C$40,2,FALSE)</f>
        <v>C</v>
      </c>
      <c r="BI120" s="30" t="str">
        <f>VLOOKUP(LEFT(Data!$BF120,Data!$BC120),'Key 2'!$A$1:$C$40,2,FALSE)</f>
        <v>C</v>
      </c>
      <c r="BJ120" s="30" t="str">
        <f>VLOOKUP(LEFT(Data!$BG120,Data!$BD120),'Key 2'!$A$1:$C$40,2,FALSE)</f>
        <v>C</v>
      </c>
      <c r="BK120" s="30" t="str">
        <f>IF(AND(Data!$AV120&gt;=15,Data!$O120&gt;=20),"DG",IF(AND(Data!$AW120&gt;=15,Data!$S120&gt;=20),"MG",IF(AND(Data!$AV120&gt;=15,Data!$W120&gt;=20),"LG","0")))</f>
        <v>MG</v>
      </c>
      <c r="BL120" s="30" t="str">
        <f>IF(AND(Data!$BK120="DG",Data!$AW120&gt;=15,Data!$S120&gt;=20,Data!$BH120&lt;&gt;Data!$BI120),"MG","LG")</f>
        <v>LG</v>
      </c>
      <c r="BM120" s="30" t="str">
        <f>IF(Data!$BK120="DG",Data!$BH120,IF(Data!$BK120="MG",Data!$BI120,Data!$BJ120))</f>
        <v>C</v>
      </c>
      <c r="BN120" s="30" t="str">
        <f>IF(Data!$BL120="DG",Data!$BH120,IF(Data!$BL120="MG",Data!$BI120,Data!$BJ120))</f>
        <v>C</v>
      </c>
      <c r="BO120" s="40"/>
      <c r="BP120" s="40"/>
      <c r="BQ120" s="40"/>
      <c r="BR120" s="41"/>
      <c r="BS120" s="41"/>
      <c r="BT120" s="41" t="str">
        <f>VLOOKUP(Data!$BR120,'Key 1'!$B$1:$D$15,2,FALSE)</f>
        <v>TI</v>
      </c>
      <c r="BU120" s="41" t="str">
        <f>VLOOKUP(Data!$BS120,'Key 1'!$B$1:$D$15,2,FALSE)</f>
        <v>TI</v>
      </c>
      <c r="BV120" s="41">
        <f>VLOOKUP(Data!$BR120,'Key 1'!$B$1:$D$15,3,FALSE)</f>
        <v>0</v>
      </c>
      <c r="BW120" s="41">
        <f>VLOOKUP(Data!$BS120,'Key 1'!$B$1:$D$15,3,FALSE)</f>
        <v>0</v>
      </c>
      <c r="BX120" s="41" t="str">
        <f>IF(Data!$BK120="DG",IF(INT(Data!$BB120)-Data!$BB120&lt;0,"Low","High"),IF(Data!$BK120="MG",IF(INT(Data!$BC120)-Data!$BC120&lt;0,"Low","High"),IF(Data!$BK120="LG",IF(INT(Data!$BD120)-Data!$BD120&lt;0,"Low","High"),"High")))</f>
        <v>High</v>
      </c>
      <c r="BY120" s="41" t="str">
        <f>IF(Data!$BL120="DG",IF(INT(Data!$BB120)-Data!$BB120&lt;0,"Low","High"),IF(Data!$BL120="MG",IF(INT(Data!$BC120)-Data!$BC120&lt;0,"Low","High"),IF(Data!$BL120="LG",IF(INT(Data!$BD120)-Data!$BD120&lt;0,"Low","High"),"High")))</f>
        <v>Low</v>
      </c>
      <c r="BZ120" s="41" t="str">
        <f>IF(AND(Data!$BX120="High",Data!$BY120="High"),"High","Low")</f>
        <v>Low</v>
      </c>
      <c r="CA120" s="41" t="str">
        <f>IF(AND(Data!$BM120=Data!$BT120,Data!$BN120=Data!$BU120),"Matched",IF(Data!$BM120=Data!$BT120,"Sec Missed", IF(Data!$BN120=Data!$BU120," Pri Missed", "Both Missed")))</f>
        <v>Both Missed</v>
      </c>
      <c r="CB120" s="42">
        <v>100.0</v>
      </c>
      <c r="CC120" s="42">
        <v>100.0</v>
      </c>
      <c r="CD120" s="43" t="s">
        <v>100</v>
      </c>
      <c r="CE120" s="43" t="s">
        <v>3</v>
      </c>
      <c r="CF120" s="43" t="s">
        <v>3</v>
      </c>
      <c r="CG120" s="44"/>
      <c r="CH120" s="45" t="s">
        <v>3</v>
      </c>
      <c r="CI120" s="43" t="s">
        <v>102</v>
      </c>
      <c r="CJ120" s="42">
        <v>100.0</v>
      </c>
      <c r="CK120" s="43" t="s">
        <v>3</v>
      </c>
      <c r="CL120" s="43" t="s">
        <v>102</v>
      </c>
      <c r="CM120" s="42">
        <v>100.0</v>
      </c>
      <c r="CN120" s="43" t="s">
        <v>99</v>
      </c>
      <c r="CO120" s="1"/>
      <c r="CP120" s="1"/>
      <c r="CQ120" s="1"/>
      <c r="CR120" s="1"/>
      <c r="CS120" s="1"/>
      <c r="CT120" s="1"/>
      <c r="CU120" s="1"/>
    </row>
    <row r="121" ht="48.0" customHeight="1">
      <c r="A121" s="28">
        <v>2275.0</v>
      </c>
      <c r="B121" s="29">
        <v>28.0</v>
      </c>
      <c r="C121" s="30">
        <v>19.0</v>
      </c>
      <c r="D121" s="30">
        <v>16.0</v>
      </c>
      <c r="E121" s="30">
        <v>10.0</v>
      </c>
      <c r="F121" s="30">
        <v>21.0</v>
      </c>
      <c r="G121" s="30">
        <v>18.0</v>
      </c>
      <c r="H121" s="30">
        <v>7.0</v>
      </c>
      <c r="I121" s="30">
        <v>4.0</v>
      </c>
      <c r="J121" s="30">
        <v>27.0</v>
      </c>
      <c r="K121" s="30">
        <v>17.0</v>
      </c>
      <c r="L121" s="30">
        <v>11.0</v>
      </c>
      <c r="M121" s="30">
        <v>5.0</v>
      </c>
      <c r="N121" s="30">
        <v>25.0</v>
      </c>
      <c r="O121" s="31">
        <f>LARGE(Data!$K121:$N121,1)</f>
        <v>25</v>
      </c>
      <c r="P121" s="31">
        <f>LARGE(Data!$K121:$N121,2)</f>
        <v>17</v>
      </c>
      <c r="Q121" s="31">
        <f>LARGE(Data!$K121:$N121,3)</f>
        <v>11</v>
      </c>
      <c r="R121" s="31">
        <f>LARGE(Data!$K121:$N121,4)</f>
        <v>5</v>
      </c>
      <c r="S121" s="32">
        <f>LARGE(Data!$C121:$F121,1)</f>
        <v>21</v>
      </c>
      <c r="T121" s="32">
        <f>LARGE(Data!$C121:$F121,2)</f>
        <v>19</v>
      </c>
      <c r="U121" s="32">
        <f>LARGE(Data!$C121:$F121,3)</f>
        <v>16</v>
      </c>
      <c r="V121" s="32">
        <f>LARGE(Data!$C121:$F121,4)</f>
        <v>10</v>
      </c>
      <c r="W121" s="33">
        <f>LARGE(Data!$G121:$J121,1)</f>
        <v>27</v>
      </c>
      <c r="X121" s="33">
        <f>LARGE(Data!$G121:$J121,2)</f>
        <v>18</v>
      </c>
      <c r="Y121" s="33">
        <f>LARGE(Data!$G121:$J121,3)</f>
        <v>7</v>
      </c>
      <c r="Z121" s="33">
        <f>LARGE(Data!$G121:$J121,4)</f>
        <v>4</v>
      </c>
      <c r="AA121" s="30">
        <f>Data!$O121-Data!$P121</f>
        <v>8</v>
      </c>
      <c r="AB121" s="30">
        <f>Data!$P121-Data!$Q121</f>
        <v>6</v>
      </c>
      <c r="AC121" s="30">
        <f>Data!$Q121-Data!$R121</f>
        <v>6</v>
      </c>
      <c r="AD121" s="30">
        <f>(Data!$AA121+Data!$AB121)/SUM(Data!$AA121:$AC121)</f>
        <v>0.7</v>
      </c>
      <c r="AE121" s="31">
        <f>Data!$AA121^2/SQRT(Data!$AA121^2+Data!$AB121^2+Data!$AC121^2)</f>
        <v>5.487954725</v>
      </c>
      <c r="AF121" s="31">
        <f>Data!$AB121^2/SQRT(Data!$AA121^2+Data!$AB121^2+Data!$AC121^2)</f>
        <v>3.086974533</v>
      </c>
      <c r="AG121" s="31">
        <f>Data!$AC121^2/SQRT(Data!$AA121^2+Data!$AB121^2+Data!$AC121^2)</f>
        <v>3.086974533</v>
      </c>
      <c r="AH121" s="30">
        <f>Data!$S121-Data!$T121</f>
        <v>2</v>
      </c>
      <c r="AI121" s="30">
        <f>Data!$T121-Data!$U121</f>
        <v>3</v>
      </c>
      <c r="AJ121" s="30">
        <f>Data!$U121-Data!$V121</f>
        <v>6</v>
      </c>
      <c r="AK121" s="30">
        <f>(Data!$AH121+Data!$AI121)/(Data!$AH121+Data!$AI121+Data!$AJ121)</f>
        <v>0.4545454545</v>
      </c>
      <c r="AL121" s="32">
        <f>Data!$AH121^2/SQRT(Data!$AH121^2+Data!$AI121^2+Data!$AJ121^2)</f>
        <v>0.5714285714</v>
      </c>
      <c r="AM121" s="32">
        <f>Data!$AI121^2/SQRT(Data!$AH121^2+Data!$AI121^2+Data!$AJ121^2)</f>
        <v>1.285714286</v>
      </c>
      <c r="AN121" s="32">
        <f>Data!$AJ121^2/SQRT(Data!$AH121^2+Data!$AI121^2+Data!$AJ121^2)</f>
        <v>5.142857143</v>
      </c>
      <c r="AO121" s="30">
        <f>Data!$W121-Data!$X121</f>
        <v>9</v>
      </c>
      <c r="AP121" s="30">
        <f>Data!$X121-Data!$Y121</f>
        <v>11</v>
      </c>
      <c r="AQ121" s="30">
        <f>Data!$Y121-Data!$Z121</f>
        <v>3</v>
      </c>
      <c r="AR121" s="30">
        <f>(Data!$AO121+Data!$AP121)/(Data!$AO121+Data!$AP121+Data!$AQ121)</f>
        <v>0.8695652174</v>
      </c>
      <c r="AS121" s="33">
        <f>Data!$AO121^2/SQRT(Data!$AO121^2+Data!$AP121^2+Data!$AQ121^2)</f>
        <v>5.576269966</v>
      </c>
      <c r="AT121" s="33">
        <f>Data!$AP121^2/SQRT(Data!$AO121^2+Data!$AP121^2+Data!$AQ121^2)</f>
        <v>8.329983529</v>
      </c>
      <c r="AU121" s="33">
        <f>Data!$AQ121^2/SQRT(Data!$AO121^2+Data!$AP121^2+Data!$AQ121^2)</f>
        <v>0.6195855517</v>
      </c>
      <c r="AV121" s="34">
        <f>_xlfn.VAR.P(Data!$K121:$N121)</f>
        <v>54.75</v>
      </c>
      <c r="AW121" s="35">
        <f>_xlfn.VAR.P(Data!$C121:$F121)</f>
        <v>17.25</v>
      </c>
      <c r="AX121" s="36">
        <f>_xlfn.VAR.P(Data!$G121:$J121)</f>
        <v>83.5</v>
      </c>
      <c r="AY121" s="37"/>
      <c r="AZ121" s="38"/>
      <c r="BA121" s="39"/>
      <c r="BB121" s="30" t="str">
        <f>IF(AND(Data!$AE121&gt;Data!$AF121,Data!$AE121&gt;Data!$AG121),"1",IF(AND(Data!$AF121&gt;Data!$AE121,Data!$AF121&gt;Data!$AG121),IF(Data!$AF121&lt;2.5*Data!$AE121,"1.2",IF(OR(Data!$AE121&gt;2.5,Data!$AE121+Data!$AF121+Data!$AG121&lt;9),"2.2","2")),IF(AND(Data!$AG121&gt;3.5*Data!$AE121,Data!$AG121&gt;3.5*Data!$AF121,Data!$AE121+Data!$AF121+Data!$AG121&gt;11,Data!$AE121+Data!$AF121&lt;2,Data!$Q121&gt;=18),"3",IF((Data!$AE121&gt;3*Data!$AF121),"1.3",IF(AND(Data!$AF121&gt;3*Data!$AE121,Data!$AF121&gt;2),"2.3","3.3")))))</f>
        <v>1</v>
      </c>
      <c r="BC121" s="30" t="str">
        <f>IF(AND(Data!$AL121&gt;Data!$AM121,Data!$AL121&gt;Data!$AN121),"1",IF(AND(Data!$AM121&gt;Data!$AL121,Data!$AM121&gt;Data!$AN121),IF(Data!$AM121&lt;2.5*Data!$AL121,"1.2",IF(OR(Data!$AL121&gt;2.5,Data!$AL121+Data!$AM121+Data!$AN121&lt;9),"2.2","2")),IF(AND(Data!$AN121&gt;3.5*Data!$AL121,Data!$AN121&gt;3.5*Data!$AM121,Data!$AL121+Data!$AM121+Data!$AN121&gt;11,Data!$AL121+Data!$AM121&lt;2,Data!$U121&gt;=18),"3",IF((Data!$AL121&gt;3*Data!$AM121),"1.3",IF(AND(Data!$AM121&gt;3*Data!$AL121,Data!$AM121&gt;2),"2.3","3.3")))))</f>
        <v>3.3</v>
      </c>
      <c r="BD121" s="30" t="str">
        <f>IF(AND(Data!$AS121&gt;Data!$AT121,Data!$AS121&gt;Data!$AU121),"1",IF(AND(Data!$AT121&gt;Data!$AS121,Data!$AT121&gt;Data!$AU121),IF(Data!$AT121&lt;2.5*Data!$AS121,"1.2",IF(OR(Data!$AS121&gt;2.5,Data!$AS121+Data!$AT121+Data!$AU121&lt;9),"2.2","2")),IF(AND(Data!$AU121&gt;3.5*Data!$AS121,Data!$AU121&gt;3.5*Data!$AT121,Data!$AS121+Data!$AT121+Data!$AU121&gt;11,Data!$AS121+Data!$AT121&lt;2,Data!$Y121&gt;=18),"3",IF((Data!$AS121&gt;3*Data!$AT121),"1.3",IF(AND(Data!$AT121&gt;3*Data!$AS121,Data!$AT121&gt;2),"2.3","3.3")))))</f>
        <v>1.2</v>
      </c>
      <c r="BE121" s="30" t="str">
        <f t="array" ref="BE121">XLOOKUP(Data!$O121,Data!$K121:$N121,$K$1:$N$1,"?",0,1)&amp;XLOOKUP(Data!$P121,Data!$K121:$N121,$K$1:$N$1,"?",0,1)&amp;XLOOKUP(Data!$Q121,Data!$K121:$N121,$K$1:$N$1,"?",0,1)</f>
        <v>CDI</v>
      </c>
      <c r="BF121" s="30" t="str">
        <f t="array" ref="BF121">XLOOKUP(Data!$S121,Data!$C121:$F121,$C$1:$F$1,"?",0,1)&amp;XLOOKUP(Data!$T121,Data!$C121:$F121,$C$1:$F$1,"?",0,1)&amp;XLOOKUP(Data!$U121,Data!$C121:$F121,$C$1:$F$1,"?",0,1)</f>
        <v>CDI</v>
      </c>
      <c r="BG121" s="30" t="str">
        <f t="array" ref="BG121">XLOOKUP(Data!$W121,Data!$G121:$J121,$G$1:$J$1,"?",0,1)&amp;XLOOKUP(Data!$X121,Data!$G121:$J121,$G$1:$J$1,"?",0,1)&amp;XLOOKUP(Data!$Y121,Data!$G121:$J121,$G$1:$J$1,"?",0,1)</f>
        <v>CDI</v>
      </c>
      <c r="BH121" s="30" t="str">
        <f>VLOOKUP(LEFT(Data!$BE121,Data!$BB121),'Key 2'!$A$1:$C$40,2,FALSE)</f>
        <v>C</v>
      </c>
      <c r="BI121" s="30" t="str">
        <f>VLOOKUP(LEFT(Data!$BF121,Data!$BC121),'Key 2'!$A$1:$C$40,2,FALSE)</f>
        <v>DIC</v>
      </c>
      <c r="BJ121" s="30" t="str">
        <f>VLOOKUP(LEFT(Data!$BG121,Data!$BD121),'Key 2'!$A$1:$C$40,2,FALSE)</f>
        <v>C</v>
      </c>
      <c r="BK121" s="30" t="str">
        <f>IF(AND(Data!$AV121&gt;=15,Data!$O121&gt;=20),"DG",IF(AND(Data!$AW121&gt;=15,Data!$S121&gt;=20),"MG",IF(AND(Data!$AV121&gt;=15,Data!$W121&gt;=20),"LG","0")))</f>
        <v>DG</v>
      </c>
      <c r="BL121" s="30" t="str">
        <f>IF(AND(Data!$BK121="DG",Data!$AW121&gt;=15,Data!$S121&gt;=20,Data!$BH121&lt;&gt;Data!$BI121),"MG","LG")</f>
        <v>MG</v>
      </c>
      <c r="BM121" s="30" t="str">
        <f>IF(Data!$BK121="DG",Data!$BH121,IF(Data!$BK121="MG",Data!$BI121,Data!$BJ121))</f>
        <v>C</v>
      </c>
      <c r="BN121" s="30" t="str">
        <f>IF(Data!$BL121="DG",Data!$BH121,IF(Data!$BL121="MG",Data!$BI121,Data!$BJ121))</f>
        <v>DIC</v>
      </c>
      <c r="BO121" s="40"/>
      <c r="BP121" s="40"/>
      <c r="BQ121" s="40"/>
      <c r="BR121" s="41"/>
      <c r="BS121" s="41"/>
      <c r="BT121" s="41" t="str">
        <f>VLOOKUP(Data!$BR121,'Key 1'!$B$1:$D$15,2,FALSE)</f>
        <v>TI</v>
      </c>
      <c r="BU121" s="41" t="str">
        <f>VLOOKUP(Data!$BS121,'Key 1'!$B$1:$D$15,2,FALSE)</f>
        <v>TI</v>
      </c>
      <c r="BV121" s="41">
        <f>VLOOKUP(Data!$BR121,'Key 1'!$B$1:$D$15,3,FALSE)</f>
        <v>0</v>
      </c>
      <c r="BW121" s="41">
        <f>VLOOKUP(Data!$BS121,'Key 1'!$B$1:$D$15,3,FALSE)</f>
        <v>0</v>
      </c>
      <c r="BX121" s="41" t="str">
        <f>IF(Data!$BK121="DG",IF(INT(Data!$BB121)-Data!$BB121&lt;0,"Low","High"),IF(Data!$BK121="MG",IF(INT(Data!$BC121)-Data!$BC121&lt;0,"Low","High"),IF(Data!$BK121="LG",IF(INT(Data!$BD121)-Data!$BD121&lt;0,"Low","High"),"High")))</f>
        <v>High</v>
      </c>
      <c r="BY121" s="41" t="str">
        <f>IF(Data!$BL121="DG",IF(INT(Data!$BB121)-Data!$BB121&lt;0,"Low","High"),IF(Data!$BL121="MG",IF(INT(Data!$BC121)-Data!$BC121&lt;0,"Low","High"),IF(Data!$BL121="LG",IF(INT(Data!$BD121)-Data!$BD121&lt;0,"Low","High"),"High")))</f>
        <v>Low</v>
      </c>
      <c r="BZ121" s="41" t="str">
        <f>IF(AND(Data!$BX121="High",Data!$BY121="High"),"High","Low")</f>
        <v>Low</v>
      </c>
      <c r="CA121" s="41" t="str">
        <f>IF(AND(Data!$BM121=Data!$BT121,Data!$BN121=Data!$BU121),"Matched",IF(Data!$BM121=Data!$BT121,"Sec Missed", IF(Data!$BN121=Data!$BU121," Pri Missed", "Both Missed")))</f>
        <v>Both Missed</v>
      </c>
      <c r="CB121" s="42">
        <v>100.0</v>
      </c>
      <c r="CC121" s="42">
        <v>100.0</v>
      </c>
      <c r="CD121" s="42">
        <v>69.9</v>
      </c>
      <c r="CE121" s="43" t="s">
        <v>3</v>
      </c>
      <c r="CF121" s="43" t="s">
        <v>101</v>
      </c>
      <c r="CG121" s="43" t="s">
        <v>17</v>
      </c>
      <c r="CH121" s="45" t="s">
        <v>3</v>
      </c>
      <c r="CI121" s="43" t="s">
        <v>97</v>
      </c>
      <c r="CJ121" s="42">
        <v>100.0</v>
      </c>
      <c r="CK121" s="43" t="s">
        <v>101</v>
      </c>
      <c r="CL121" s="43" t="s">
        <v>102</v>
      </c>
      <c r="CM121" s="42">
        <v>100.0</v>
      </c>
      <c r="CN121" s="43" t="s">
        <v>99</v>
      </c>
      <c r="CO121" s="1"/>
      <c r="CP121" s="1"/>
      <c r="CQ121" s="1"/>
      <c r="CR121" s="1"/>
      <c r="CS121" s="1"/>
      <c r="CT121" s="1"/>
      <c r="CU121" s="1"/>
    </row>
    <row r="122" ht="48.0" customHeight="1">
      <c r="A122" s="28">
        <v>2276.0</v>
      </c>
      <c r="B122" s="29">
        <v>28.0</v>
      </c>
      <c r="C122" s="30">
        <v>19.0</v>
      </c>
      <c r="D122" s="30">
        <v>14.0</v>
      </c>
      <c r="E122" s="30">
        <v>15.0</v>
      </c>
      <c r="F122" s="30">
        <v>21.0</v>
      </c>
      <c r="G122" s="30">
        <v>12.0</v>
      </c>
      <c r="H122" s="30">
        <v>12.0</v>
      </c>
      <c r="I122" s="30">
        <v>18.0</v>
      </c>
      <c r="J122" s="30">
        <v>16.0</v>
      </c>
      <c r="K122" s="30">
        <v>15.0</v>
      </c>
      <c r="L122" s="30">
        <v>12.0</v>
      </c>
      <c r="M122" s="30">
        <v>15.0</v>
      </c>
      <c r="N122" s="30">
        <v>19.0</v>
      </c>
      <c r="O122" s="31">
        <f>LARGE(Data!$K122:$N122,1)</f>
        <v>19</v>
      </c>
      <c r="P122" s="31">
        <f>LARGE(Data!$K122:$N122,2)</f>
        <v>15</v>
      </c>
      <c r="Q122" s="31">
        <f>LARGE(Data!$K122:$N122,3)</f>
        <v>15</v>
      </c>
      <c r="R122" s="31">
        <f>LARGE(Data!$K122:$N122,4)</f>
        <v>12</v>
      </c>
      <c r="S122" s="32">
        <f>LARGE(Data!$C122:$F122,1)</f>
        <v>21</v>
      </c>
      <c r="T122" s="32">
        <f>LARGE(Data!$C122:$F122,2)</f>
        <v>19</v>
      </c>
      <c r="U122" s="32">
        <f>LARGE(Data!$C122:$F122,3)</f>
        <v>15</v>
      </c>
      <c r="V122" s="32">
        <f>LARGE(Data!$C122:$F122,4)</f>
        <v>14</v>
      </c>
      <c r="W122" s="33">
        <f>LARGE(Data!$G122:$J122,1)</f>
        <v>18</v>
      </c>
      <c r="X122" s="33">
        <f>LARGE(Data!$G122:$J122,2)</f>
        <v>16</v>
      </c>
      <c r="Y122" s="33">
        <f>LARGE(Data!$G122:$J122,3)</f>
        <v>12</v>
      </c>
      <c r="Z122" s="33">
        <f>LARGE(Data!$G122:$J122,4)</f>
        <v>12</v>
      </c>
      <c r="AA122" s="30">
        <f>Data!$O122-Data!$P122</f>
        <v>4</v>
      </c>
      <c r="AB122" s="30">
        <f>Data!$P122-Data!$Q122</f>
        <v>0</v>
      </c>
      <c r="AC122" s="30">
        <f>Data!$Q122-Data!$R122</f>
        <v>3</v>
      </c>
      <c r="AD122" s="30">
        <f>(Data!$AA122+Data!$AB122)/SUM(Data!$AA122:$AC122)</f>
        <v>0.5714285714</v>
      </c>
      <c r="AE122" s="31">
        <f>Data!$AA122^2/SQRT(Data!$AA122^2+Data!$AB122^2+Data!$AC122^2)</f>
        <v>3.2</v>
      </c>
      <c r="AF122" s="31">
        <f>Data!$AB122^2/SQRT(Data!$AA122^2+Data!$AB122^2+Data!$AC122^2)</f>
        <v>0</v>
      </c>
      <c r="AG122" s="31">
        <f>Data!$AC122^2/SQRT(Data!$AA122^2+Data!$AB122^2+Data!$AC122^2)</f>
        <v>1.8</v>
      </c>
      <c r="AH122" s="30">
        <f>Data!$S122-Data!$T122</f>
        <v>2</v>
      </c>
      <c r="AI122" s="30">
        <f>Data!$T122-Data!$U122</f>
        <v>4</v>
      </c>
      <c r="AJ122" s="30">
        <f>Data!$U122-Data!$V122</f>
        <v>1</v>
      </c>
      <c r="AK122" s="30">
        <f>(Data!$AH122+Data!$AI122)/(Data!$AH122+Data!$AI122+Data!$AJ122)</f>
        <v>0.8571428571</v>
      </c>
      <c r="AL122" s="32">
        <f>Data!$AH122^2/SQRT(Data!$AH122^2+Data!$AI122^2+Data!$AJ122^2)</f>
        <v>0.8728715609</v>
      </c>
      <c r="AM122" s="32">
        <f>Data!$AI122^2/SQRT(Data!$AH122^2+Data!$AI122^2+Data!$AJ122^2)</f>
        <v>3.491486244</v>
      </c>
      <c r="AN122" s="32">
        <f>Data!$AJ122^2/SQRT(Data!$AH122^2+Data!$AI122^2+Data!$AJ122^2)</f>
        <v>0.2182178902</v>
      </c>
      <c r="AO122" s="30">
        <f>Data!$W122-Data!$X122</f>
        <v>2</v>
      </c>
      <c r="AP122" s="30">
        <f>Data!$X122-Data!$Y122</f>
        <v>4</v>
      </c>
      <c r="AQ122" s="30">
        <f>Data!$Y122-Data!$Z122</f>
        <v>0</v>
      </c>
      <c r="AR122" s="30">
        <f>(Data!$AO122+Data!$AP122)/(Data!$AO122+Data!$AP122+Data!$AQ122)</f>
        <v>1</v>
      </c>
      <c r="AS122" s="33">
        <f>Data!$AO122^2/SQRT(Data!$AO122^2+Data!$AP122^2+Data!$AQ122^2)</f>
        <v>0.894427191</v>
      </c>
      <c r="AT122" s="33">
        <f>Data!$AP122^2/SQRT(Data!$AO122^2+Data!$AP122^2+Data!$AQ122^2)</f>
        <v>3.577708764</v>
      </c>
      <c r="AU122" s="33">
        <f>Data!$AQ122^2/SQRT(Data!$AO122^2+Data!$AP122^2+Data!$AQ122^2)</f>
        <v>0</v>
      </c>
      <c r="AV122" s="34">
        <f>_xlfn.VAR.P(Data!$K122:$N122)</f>
        <v>6.1875</v>
      </c>
      <c r="AW122" s="35">
        <f>_xlfn.VAR.P(Data!$C122:$F122)</f>
        <v>8.1875</v>
      </c>
      <c r="AX122" s="36">
        <f>_xlfn.VAR.P(Data!$G122:$J122)</f>
        <v>6.75</v>
      </c>
      <c r="AY122" s="37"/>
      <c r="AZ122" s="38"/>
      <c r="BA122" s="39"/>
      <c r="BB122" s="30" t="str">
        <f>IF(AND(Data!$AE122&gt;Data!$AF122,Data!$AE122&gt;Data!$AG122),"1",IF(AND(Data!$AF122&gt;Data!$AE122,Data!$AF122&gt;Data!$AG122),IF(Data!$AF122&lt;2.5*Data!$AE122,"1.2",IF(OR(Data!$AE122&gt;2.5,Data!$AE122+Data!$AF122+Data!$AG122&lt;9),"2.2","2")),IF(AND(Data!$AG122&gt;3.5*Data!$AE122,Data!$AG122&gt;3.5*Data!$AF122,Data!$AE122+Data!$AF122+Data!$AG122&gt;11,Data!$AE122+Data!$AF122&lt;2,Data!$Q122&gt;=18),"3",IF((Data!$AE122&gt;3*Data!$AF122),"1.3",IF(AND(Data!$AF122&gt;3*Data!$AE122,Data!$AF122&gt;2),"2.3","3.3")))))</f>
        <v>1</v>
      </c>
      <c r="BC122" s="30" t="str">
        <f>IF(AND(Data!$AL122&gt;Data!$AM122,Data!$AL122&gt;Data!$AN122),"1",IF(AND(Data!$AM122&gt;Data!$AL122,Data!$AM122&gt;Data!$AN122),IF(Data!$AM122&lt;2.5*Data!$AL122,"1.2",IF(OR(Data!$AL122&gt;2.5,Data!$AL122+Data!$AM122+Data!$AN122&lt;9),"2.2","2")),IF(AND(Data!$AN122&gt;3.5*Data!$AL122,Data!$AN122&gt;3.5*Data!$AM122,Data!$AL122+Data!$AM122+Data!$AN122&gt;11,Data!$AL122+Data!$AM122&lt;2,Data!$U122&gt;=18),"3",IF((Data!$AL122&gt;3*Data!$AM122),"1.3",IF(AND(Data!$AM122&gt;3*Data!$AL122,Data!$AM122&gt;2),"2.3","3.3")))))</f>
        <v>2.2</v>
      </c>
      <c r="BD122" s="30" t="str">
        <f>IF(AND(Data!$AS122&gt;Data!$AT122,Data!$AS122&gt;Data!$AU122),"1",IF(AND(Data!$AT122&gt;Data!$AS122,Data!$AT122&gt;Data!$AU122),IF(Data!$AT122&lt;2.5*Data!$AS122,"1.2",IF(OR(Data!$AS122&gt;2.5,Data!$AS122+Data!$AT122+Data!$AU122&lt;9),"2.2","2")),IF(AND(Data!$AU122&gt;3.5*Data!$AS122,Data!$AU122&gt;3.5*Data!$AT122,Data!$AS122+Data!$AT122+Data!$AU122&gt;11,Data!$AS122+Data!$AT122&lt;2,Data!$Y122&gt;=18),"3",IF((Data!$AS122&gt;3*Data!$AT122),"1.3",IF(AND(Data!$AT122&gt;3*Data!$AS122,Data!$AT122&gt;2),"2.3","3.3")))))</f>
        <v>2.2</v>
      </c>
      <c r="BE122" s="30" t="str">
        <f t="array" ref="BE122">XLOOKUP(Data!$O122,Data!$K122:$N122,$K$1:$N$1,"?",0,1)&amp;XLOOKUP(Data!$P122,Data!$K122:$N122,$K$1:$N$1,"?",0,1)&amp;XLOOKUP(Data!$Q122,Data!$K122:$N122,$K$1:$N$1,"?",0,1)</f>
        <v>CDD</v>
      </c>
      <c r="BF122" s="30" t="str">
        <f t="array" ref="BF122">XLOOKUP(Data!$S122,Data!$C122:$F122,$C$1:$F$1,"?",0,1)&amp;XLOOKUP(Data!$T122,Data!$C122:$F122,$C$1:$F$1,"?",0,1)&amp;XLOOKUP(Data!$U122,Data!$C122:$F122,$C$1:$F$1,"?",0,1)</f>
        <v>CDS</v>
      </c>
      <c r="BG122" s="30" t="str">
        <f t="array" ref="BG122">XLOOKUP(Data!$W122,Data!$G122:$J122,$G$1:$J$1,"?",0,1)&amp;XLOOKUP(Data!$X122,Data!$G122:$J122,$G$1:$J$1,"?",0,1)&amp;XLOOKUP(Data!$Y122,Data!$G122:$J122,$G$1:$J$1,"?",0,1)</f>
        <v>SCD</v>
      </c>
      <c r="BH122" s="30" t="str">
        <f>VLOOKUP(LEFT(Data!$BE122,Data!$BB122),'Key 2'!$A$1:$C$40,2,FALSE)</f>
        <v>C</v>
      </c>
      <c r="BI122" s="30" t="str">
        <f>VLOOKUP(LEFT(Data!$BF122,Data!$BC122),'Key 2'!$A$1:$C$40,2,FALSE)</f>
        <v>DC</v>
      </c>
      <c r="BJ122" s="30" t="str">
        <f>VLOOKUP(LEFT(Data!$BG122,Data!$BD122),'Key 2'!$A$1:$C$40,2,FALSE)</f>
        <v>SC</v>
      </c>
      <c r="BK122" s="30" t="str">
        <f>IF(AND(Data!$AV122&gt;=15,Data!$O122&gt;=20),"DG",IF(AND(Data!$AW122&gt;=15,Data!$S122&gt;=20),"MG",IF(AND(Data!$AV122&gt;=15,Data!$W122&gt;=20),"LG","0")))</f>
        <v>0</v>
      </c>
      <c r="BL122" s="30" t="str">
        <f>IF(AND(Data!$BK122="DG",Data!$AW122&gt;=15,Data!$S122&gt;=20,Data!$BH122&lt;&gt;Data!$BI122),"MG","LG")</f>
        <v>LG</v>
      </c>
      <c r="BM122" s="30" t="str">
        <f>IF(Data!$BK122="DG",Data!$BH122,IF(Data!$BK122="MG",Data!$BI122,Data!$BJ122))</f>
        <v>SC</v>
      </c>
      <c r="BN122" s="30" t="str">
        <f>IF(Data!$BL122="DG",Data!$BH122,IF(Data!$BL122="MG",Data!$BI122,Data!$BJ122))</f>
        <v>SC</v>
      </c>
      <c r="BO122" s="40"/>
      <c r="BP122" s="40"/>
      <c r="BQ122" s="40"/>
      <c r="BR122" s="41"/>
      <c r="BS122" s="41"/>
      <c r="BT122" s="41" t="str">
        <f>VLOOKUP(Data!$BR122,'Key 1'!$B$1:$D$15,2,FALSE)</f>
        <v>TI</v>
      </c>
      <c r="BU122" s="41" t="str">
        <f>VLOOKUP(Data!$BS122,'Key 1'!$B$1:$D$15,2,FALSE)</f>
        <v>TI</v>
      </c>
      <c r="BV122" s="41">
        <f>VLOOKUP(Data!$BR122,'Key 1'!$B$1:$D$15,3,FALSE)</f>
        <v>0</v>
      </c>
      <c r="BW122" s="41">
        <f>VLOOKUP(Data!$BS122,'Key 1'!$B$1:$D$15,3,FALSE)</f>
        <v>0</v>
      </c>
      <c r="BX122" s="41" t="str">
        <f>IF(Data!$BK122="DG",IF(INT(Data!$BB122)-Data!$BB122&lt;0,"Low","High"),IF(Data!$BK122="MG",IF(INT(Data!$BC122)-Data!$BC122&lt;0,"Low","High"),IF(Data!$BK122="LG",IF(INT(Data!$BD122)-Data!$BD122&lt;0,"Low","High"),"High")))</f>
        <v>High</v>
      </c>
      <c r="BY122" s="41" t="str">
        <f>IF(Data!$BL122="DG",IF(INT(Data!$BB122)-Data!$BB122&lt;0,"Low","High"),IF(Data!$BL122="MG",IF(INT(Data!$BC122)-Data!$BC122&lt;0,"Low","High"),IF(Data!$BL122="LG",IF(INT(Data!$BD122)-Data!$BD122&lt;0,"Low","High"),"High")))</f>
        <v>Low</v>
      </c>
      <c r="BZ122" s="41" t="str">
        <f>IF(AND(Data!$BX122="High",Data!$BY122="High"),"High","Low")</f>
        <v>Low</v>
      </c>
      <c r="CA122" s="41" t="str">
        <f>IF(AND(Data!$BM122=Data!$BT122,Data!$BN122=Data!$BU122),"Matched",IF(Data!$BM122=Data!$BT122,"Sec Missed", IF(Data!$BN122=Data!$BU122," Pri Missed", "Both Missed")))</f>
        <v>Both Missed</v>
      </c>
      <c r="CB122" s="43" t="s">
        <v>100</v>
      </c>
      <c r="CC122" s="43" t="s">
        <v>100</v>
      </c>
      <c r="CD122" s="43" t="s">
        <v>100</v>
      </c>
      <c r="CE122" s="44"/>
      <c r="CF122" s="44"/>
      <c r="CG122" s="44"/>
      <c r="CH122" s="45" t="s">
        <v>110</v>
      </c>
      <c r="CI122" s="44"/>
      <c r="CJ122" s="42">
        <v>0.0</v>
      </c>
      <c r="CK122" s="43" t="s">
        <v>110</v>
      </c>
      <c r="CL122" s="44"/>
      <c r="CM122" s="42">
        <v>0.0</v>
      </c>
      <c r="CN122" s="43" t="s">
        <v>99</v>
      </c>
      <c r="CO122" s="1"/>
      <c r="CP122" s="1"/>
      <c r="CQ122" s="1"/>
      <c r="CR122" s="1"/>
      <c r="CS122" s="1"/>
      <c r="CT122" s="1"/>
      <c r="CU122" s="1"/>
    </row>
    <row r="123" ht="48.0" customHeight="1">
      <c r="A123" s="28">
        <v>2277.0</v>
      </c>
      <c r="B123" s="29">
        <v>28.0</v>
      </c>
      <c r="C123" s="30">
        <v>12.0</v>
      </c>
      <c r="D123" s="30">
        <v>12.0</v>
      </c>
      <c r="E123" s="30">
        <v>11.0</v>
      </c>
      <c r="F123" s="30">
        <v>26.0</v>
      </c>
      <c r="G123" s="30">
        <v>2.8</v>
      </c>
      <c r="H123" s="30">
        <v>25.0</v>
      </c>
      <c r="I123" s="30">
        <v>18.0</v>
      </c>
      <c r="J123" s="30">
        <v>24.0</v>
      </c>
      <c r="K123" s="30">
        <v>4.0</v>
      </c>
      <c r="L123" s="30">
        <v>17.5</v>
      </c>
      <c r="M123" s="30">
        <v>13.0</v>
      </c>
      <c r="N123" s="30">
        <v>25.166666666666654</v>
      </c>
      <c r="O123" s="31">
        <f>LARGE(Data!$K123:$N123,1)</f>
        <v>25.16666667</v>
      </c>
      <c r="P123" s="31">
        <f>LARGE(Data!$K123:$N123,2)</f>
        <v>17.5</v>
      </c>
      <c r="Q123" s="31">
        <f>LARGE(Data!$K123:$N123,3)</f>
        <v>13</v>
      </c>
      <c r="R123" s="31">
        <f>LARGE(Data!$K123:$N123,4)</f>
        <v>4</v>
      </c>
      <c r="S123" s="32">
        <f>LARGE(Data!$C123:$F123,1)</f>
        <v>26</v>
      </c>
      <c r="T123" s="32">
        <f>LARGE(Data!$C123:$F123,2)</f>
        <v>12</v>
      </c>
      <c r="U123" s="32">
        <f>LARGE(Data!$C123:$F123,3)</f>
        <v>12</v>
      </c>
      <c r="V123" s="32">
        <f>LARGE(Data!$C123:$F123,4)</f>
        <v>11</v>
      </c>
      <c r="W123" s="33">
        <f>LARGE(Data!$G123:$J123,1)</f>
        <v>25</v>
      </c>
      <c r="X123" s="33">
        <f>LARGE(Data!$G123:$J123,2)</f>
        <v>24</v>
      </c>
      <c r="Y123" s="33">
        <f>LARGE(Data!$G123:$J123,3)</f>
        <v>18</v>
      </c>
      <c r="Z123" s="33">
        <f>LARGE(Data!$G123:$J123,4)</f>
        <v>2.8</v>
      </c>
      <c r="AA123" s="30">
        <f>Data!$O123-Data!$P123</f>
        <v>7.666666667</v>
      </c>
      <c r="AB123" s="30">
        <f>Data!$P123-Data!$Q123</f>
        <v>4.5</v>
      </c>
      <c r="AC123" s="30">
        <f>Data!$Q123-Data!$R123</f>
        <v>9</v>
      </c>
      <c r="AD123" s="30">
        <f>(Data!$AA123+Data!$AB123)/SUM(Data!$AA123:$AC123)</f>
        <v>0.5748031496</v>
      </c>
      <c r="AE123" s="31">
        <f>Data!$AA123^2/SQRT(Data!$AA123^2+Data!$AB123^2+Data!$AC123^2)</f>
        <v>4.646388025</v>
      </c>
      <c r="AF123" s="31">
        <f>Data!$AB123^2/SQRT(Data!$AA123^2+Data!$AB123^2+Data!$AC123^2)</f>
        <v>1.600764116</v>
      </c>
      <c r="AG123" s="31">
        <f>Data!$AC123^2/SQRT(Data!$AA123^2+Data!$AB123^2+Data!$AC123^2)</f>
        <v>6.403056465</v>
      </c>
      <c r="AH123" s="30">
        <f>Data!$S123-Data!$T123</f>
        <v>14</v>
      </c>
      <c r="AI123" s="30">
        <f>Data!$T123-Data!$U123</f>
        <v>0</v>
      </c>
      <c r="AJ123" s="30">
        <f>Data!$U123-Data!$V123</f>
        <v>1</v>
      </c>
      <c r="AK123" s="30">
        <f>(Data!$AH123+Data!$AI123)/(Data!$AH123+Data!$AI123+Data!$AJ123)</f>
        <v>0.9333333333</v>
      </c>
      <c r="AL123" s="32">
        <f>Data!$AH123^2/SQRT(Data!$AH123^2+Data!$AI123^2+Data!$AJ123^2)</f>
        <v>13.9644218</v>
      </c>
      <c r="AM123" s="32">
        <f>Data!$AI123^2/SQRT(Data!$AH123^2+Data!$AI123^2+Data!$AJ123^2)</f>
        <v>0</v>
      </c>
      <c r="AN123" s="32">
        <f>Data!$AJ123^2/SQRT(Data!$AH123^2+Data!$AI123^2+Data!$AJ123^2)</f>
        <v>0.07124704999</v>
      </c>
      <c r="AO123" s="30">
        <f>Data!$W123-Data!$X123</f>
        <v>1</v>
      </c>
      <c r="AP123" s="30">
        <f>Data!$X123-Data!$Y123</f>
        <v>6</v>
      </c>
      <c r="AQ123" s="30">
        <f>Data!$Y123-Data!$Z123</f>
        <v>15.2</v>
      </c>
      <c r="AR123" s="30">
        <f>(Data!$AO123+Data!$AP123)/(Data!$AO123+Data!$AP123+Data!$AQ123)</f>
        <v>0.3153153153</v>
      </c>
      <c r="AS123" s="33">
        <f>Data!$AO123^2/SQRT(Data!$AO123^2+Data!$AP123^2+Data!$AQ123^2)</f>
        <v>0.06108016413</v>
      </c>
      <c r="AT123" s="33">
        <f>Data!$AP123^2/SQRT(Data!$AO123^2+Data!$AP123^2+Data!$AQ123^2)</f>
        <v>2.198885909</v>
      </c>
      <c r="AU123" s="33">
        <f>Data!$AQ123^2/SQRT(Data!$AO123^2+Data!$AP123^2+Data!$AQ123^2)</f>
        <v>14.11196112</v>
      </c>
      <c r="AV123" s="34">
        <f>_xlfn.VAR.P(Data!$K123:$N123)</f>
        <v>58.64583333</v>
      </c>
      <c r="AW123" s="35">
        <f>_xlfn.VAR.P(Data!$C123:$F123)</f>
        <v>38.6875</v>
      </c>
      <c r="AX123" s="36">
        <f>_xlfn.VAR.P(Data!$G123:$J123)</f>
        <v>78.7075</v>
      </c>
      <c r="AY123" s="37"/>
      <c r="AZ123" s="38"/>
      <c r="BA123" s="39"/>
      <c r="BB123" s="30" t="str">
        <f>IF(AND(Data!$AE123&gt;Data!$AF123,Data!$AE123&gt;Data!$AG123),"1",IF(AND(Data!$AF123&gt;Data!$AE123,Data!$AF123&gt;Data!$AG123),IF(Data!$AF123&lt;2.5*Data!$AE123,"1.2",IF(OR(Data!$AE123&gt;2.5,Data!$AE123+Data!$AF123+Data!$AG123&lt;9),"2.2","2")),IF(AND(Data!$AG123&gt;3.5*Data!$AE123,Data!$AG123&gt;3.5*Data!$AF123,Data!$AE123+Data!$AF123+Data!$AG123&gt;11,Data!$AE123+Data!$AF123&lt;2,Data!$Q123&gt;=18),"3",IF((Data!$AE123&gt;3*Data!$AF123),"1.3",IF(AND(Data!$AF123&gt;3*Data!$AE123,Data!$AF123&gt;2),"2.3","3.3")))))</f>
        <v>3.3</v>
      </c>
      <c r="BC123" s="30" t="str">
        <f>IF(AND(Data!$AL123&gt;Data!$AM123,Data!$AL123&gt;Data!$AN123),"1",IF(AND(Data!$AM123&gt;Data!$AL123,Data!$AM123&gt;Data!$AN123),IF(Data!$AM123&lt;2.5*Data!$AL123,"1.2",IF(OR(Data!$AL123&gt;2.5,Data!$AL123+Data!$AM123+Data!$AN123&lt;9),"2.2","2")),IF(AND(Data!$AN123&gt;3.5*Data!$AL123,Data!$AN123&gt;3.5*Data!$AM123,Data!$AL123+Data!$AM123+Data!$AN123&gt;11,Data!$AL123+Data!$AM123&lt;2,Data!$U123&gt;=18),"3",IF((Data!$AL123&gt;3*Data!$AM123),"1.3",IF(AND(Data!$AM123&gt;3*Data!$AL123,Data!$AM123&gt;2),"2.3","3.3")))))</f>
        <v>1</v>
      </c>
      <c r="BD123" s="30" t="str">
        <f>IF(AND(Data!$AS123&gt;Data!$AT123,Data!$AS123&gt;Data!$AU123),"1",IF(AND(Data!$AT123&gt;Data!$AS123,Data!$AT123&gt;Data!$AU123),IF(Data!$AT123&lt;2.5*Data!$AS123,"1.2",IF(OR(Data!$AS123&gt;2.5,Data!$AS123+Data!$AT123+Data!$AU123&lt;9),"2.2","2")),IF(AND(Data!$AU123&gt;3.5*Data!$AS123,Data!$AU123&gt;3.5*Data!$AT123,Data!$AS123+Data!$AT123+Data!$AU123&gt;11,Data!$AS123+Data!$AT123&lt;2,Data!$Y123&gt;=18),"3",IF((Data!$AS123&gt;3*Data!$AT123),"1.3",IF(AND(Data!$AT123&gt;3*Data!$AS123,Data!$AT123&gt;2),"2.3","3.3")))))</f>
        <v>2.3</v>
      </c>
      <c r="BE123" s="30" t="str">
        <f t="array" ref="BE123">XLOOKUP(Data!$O123,Data!$K123:$N123,$K$1:$N$1,"?",0,1)&amp;XLOOKUP(Data!$P123,Data!$K123:$N123,$K$1:$N$1,"?",0,1)&amp;XLOOKUP(Data!$Q123,Data!$K123:$N123,$K$1:$N$1,"?",0,1)</f>
        <v>CIS</v>
      </c>
      <c r="BF123" s="30" t="str">
        <f t="array" ref="BF123">XLOOKUP(Data!$S123,Data!$C123:$F123,$C$1:$F$1,"?",0,1)&amp;XLOOKUP(Data!$T123,Data!$C123:$F123,$C$1:$F$1,"?",0,1)&amp;XLOOKUP(Data!$U123,Data!$C123:$F123,$C$1:$F$1,"?",0,1)</f>
        <v>CDD</v>
      </c>
      <c r="BG123" s="30" t="str">
        <f t="array" ref="BG123">XLOOKUP(Data!$W123,Data!$G123:$J123,$G$1:$J$1,"?",0,1)&amp;XLOOKUP(Data!$X123,Data!$G123:$J123,$G$1:$J$1,"?",0,1)&amp;XLOOKUP(Data!$Y123,Data!$G123:$J123,$G$1:$J$1,"?",0,1)</f>
        <v>ICS</v>
      </c>
      <c r="BH123" s="30" t="str">
        <f>VLOOKUP(LEFT(Data!$BE123,Data!$BB123),'Key 2'!$A$1:$C$40,2,FALSE)</f>
        <v>ISC</v>
      </c>
      <c r="BI123" s="30" t="str">
        <f>VLOOKUP(LEFT(Data!$BF123,Data!$BC123),'Key 2'!$A$1:$C$40,2,FALSE)</f>
        <v>C</v>
      </c>
      <c r="BJ123" s="30" t="str">
        <f>VLOOKUP(LEFT(Data!$BG123,Data!$BD123),'Key 2'!$A$1:$C$40,2,FALSE)</f>
        <v>IC</v>
      </c>
      <c r="BK123" s="30" t="str">
        <f>IF(AND(Data!$AV123&gt;=15,Data!$O123&gt;=20),"DG",IF(AND(Data!$AW123&gt;=15,Data!$S123&gt;=20),"MG",IF(AND(Data!$AV123&gt;=15,Data!$W123&gt;=20),"LG","0")))</f>
        <v>DG</v>
      </c>
      <c r="BL123" s="30" t="str">
        <f>IF(AND(Data!$BK123="DG",Data!$AW123&gt;=15,Data!$S123&gt;=20,Data!$BH123&lt;&gt;Data!$BI123),"MG","LG")</f>
        <v>MG</v>
      </c>
      <c r="BM123" s="30" t="str">
        <f>IF(Data!$BK123="DG",Data!$BH123,IF(Data!$BK123="MG",Data!$BI123,Data!$BJ123))</f>
        <v>ISC</v>
      </c>
      <c r="BN123" s="30" t="str">
        <f>IF(Data!$BL123="DG",Data!$BH123,IF(Data!$BL123="MG",Data!$BI123,Data!$BJ123))</f>
        <v>C</v>
      </c>
      <c r="BO123" s="40"/>
      <c r="BP123" s="40"/>
      <c r="BQ123" s="40"/>
      <c r="BR123" s="41"/>
      <c r="BS123" s="41"/>
      <c r="BT123" s="41" t="str">
        <f>VLOOKUP(Data!$BR123,'Key 1'!$B$1:$D$15,2,FALSE)</f>
        <v>TI</v>
      </c>
      <c r="BU123" s="41" t="str">
        <f>VLOOKUP(Data!$BS123,'Key 1'!$B$1:$D$15,2,FALSE)</f>
        <v>TI</v>
      </c>
      <c r="BV123" s="41">
        <f>VLOOKUP(Data!$BR123,'Key 1'!$B$1:$D$15,3,FALSE)</f>
        <v>0</v>
      </c>
      <c r="BW123" s="41">
        <f>VLOOKUP(Data!$BS123,'Key 1'!$B$1:$D$15,3,FALSE)</f>
        <v>0</v>
      </c>
      <c r="BX123" s="41" t="str">
        <f>IF(Data!$BK123="DG",IF(INT(Data!$BB123)-Data!$BB123&lt;0,"Low","High"),IF(Data!$BK123="MG",IF(INT(Data!$BC123)-Data!$BC123&lt;0,"Low","High"),IF(Data!$BK123="LG",IF(INT(Data!$BD123)-Data!$BD123&lt;0,"Low","High"),"High")))</f>
        <v>Low</v>
      </c>
      <c r="BY123" s="41" t="str">
        <f>IF(Data!$BL123="DG",IF(INT(Data!$BB123)-Data!$BB123&lt;0,"Low","High"),IF(Data!$BL123="MG",IF(INT(Data!$BC123)-Data!$BC123&lt;0,"Low","High"),IF(Data!$BL123="LG",IF(INT(Data!$BD123)-Data!$BD123&lt;0,"Low","High"),"High")))</f>
        <v>High</v>
      </c>
      <c r="BZ123" s="41" t="str">
        <f>IF(AND(Data!$BX123="High",Data!$BY123="High"),"High","Low")</f>
        <v>Low</v>
      </c>
      <c r="CA123" s="41" t="str">
        <f>IF(AND(Data!$BM123=Data!$BT123,Data!$BN123=Data!$BU123),"Matched",IF(Data!$BM123=Data!$BT123,"Sec Missed", IF(Data!$BN123=Data!$BU123," Pri Missed", "Both Missed")))</f>
        <v>Both Missed</v>
      </c>
      <c r="CB123" s="42">
        <v>100.0</v>
      </c>
      <c r="CC123" s="42">
        <v>100.0</v>
      </c>
      <c r="CD123" s="42">
        <v>85.5</v>
      </c>
      <c r="CE123" s="43" t="s">
        <v>3</v>
      </c>
      <c r="CF123" s="43" t="s">
        <v>3</v>
      </c>
      <c r="CG123" s="43" t="s">
        <v>108</v>
      </c>
      <c r="CH123" s="45" t="s">
        <v>3</v>
      </c>
      <c r="CI123" s="43" t="s">
        <v>97</v>
      </c>
      <c r="CJ123" s="42">
        <v>100.0</v>
      </c>
      <c r="CK123" s="43" t="s">
        <v>108</v>
      </c>
      <c r="CL123" s="43" t="s">
        <v>98</v>
      </c>
      <c r="CM123" s="42">
        <v>85.5</v>
      </c>
      <c r="CN123" s="43" t="s">
        <v>99</v>
      </c>
      <c r="CO123" s="1"/>
      <c r="CP123" s="1"/>
      <c r="CQ123" s="1"/>
      <c r="CR123" s="1"/>
      <c r="CS123" s="1"/>
      <c r="CT123" s="1"/>
      <c r="CU123" s="1"/>
    </row>
    <row r="124" ht="48.0" customHeight="1">
      <c r="A124" s="28">
        <v>2278.0</v>
      </c>
      <c r="B124" s="29">
        <v>28.0</v>
      </c>
      <c r="C124" s="30">
        <v>12.0</v>
      </c>
      <c r="D124" s="30">
        <v>23.5</v>
      </c>
      <c r="E124" s="30">
        <v>11.0</v>
      </c>
      <c r="F124" s="30">
        <v>19.0</v>
      </c>
      <c r="G124" s="30">
        <v>9.0</v>
      </c>
      <c r="H124" s="30">
        <v>20.0</v>
      </c>
      <c r="I124" s="30">
        <v>22.0</v>
      </c>
      <c r="J124" s="30">
        <v>18.5</v>
      </c>
      <c r="K124" s="30">
        <v>10.0</v>
      </c>
      <c r="L124" s="30">
        <v>22.0</v>
      </c>
      <c r="M124" s="30">
        <v>14.0</v>
      </c>
      <c r="N124" s="30">
        <v>19.0</v>
      </c>
      <c r="O124" s="31">
        <f>LARGE(Data!$K124:$N124,1)</f>
        <v>22</v>
      </c>
      <c r="P124" s="31">
        <f>LARGE(Data!$K124:$N124,2)</f>
        <v>19</v>
      </c>
      <c r="Q124" s="31">
        <f>LARGE(Data!$K124:$N124,3)</f>
        <v>14</v>
      </c>
      <c r="R124" s="31">
        <f>LARGE(Data!$K124:$N124,4)</f>
        <v>10</v>
      </c>
      <c r="S124" s="32">
        <f>LARGE(Data!$C124:$F124,1)</f>
        <v>23.5</v>
      </c>
      <c r="T124" s="32">
        <f>LARGE(Data!$C124:$F124,2)</f>
        <v>19</v>
      </c>
      <c r="U124" s="32">
        <f>LARGE(Data!$C124:$F124,3)</f>
        <v>12</v>
      </c>
      <c r="V124" s="32">
        <f>LARGE(Data!$C124:$F124,4)</f>
        <v>11</v>
      </c>
      <c r="W124" s="33">
        <f>LARGE(Data!$G124:$J124,1)</f>
        <v>22</v>
      </c>
      <c r="X124" s="33">
        <f>LARGE(Data!$G124:$J124,2)</f>
        <v>20</v>
      </c>
      <c r="Y124" s="33">
        <f>LARGE(Data!$G124:$J124,3)</f>
        <v>18.5</v>
      </c>
      <c r="Z124" s="33">
        <f>LARGE(Data!$G124:$J124,4)</f>
        <v>9</v>
      </c>
      <c r="AA124" s="30">
        <f>Data!$O124-Data!$P124</f>
        <v>3</v>
      </c>
      <c r="AB124" s="30">
        <f>Data!$P124-Data!$Q124</f>
        <v>5</v>
      </c>
      <c r="AC124" s="30">
        <f>Data!$Q124-Data!$R124</f>
        <v>4</v>
      </c>
      <c r="AD124" s="30">
        <f>(Data!$AA124+Data!$AB124)/SUM(Data!$AA124:$AC124)</f>
        <v>0.6666666667</v>
      </c>
      <c r="AE124" s="31">
        <f>Data!$AA124^2/SQRT(Data!$AA124^2+Data!$AB124^2+Data!$AC124^2)</f>
        <v>1.272792206</v>
      </c>
      <c r="AF124" s="31">
        <f>Data!$AB124^2/SQRT(Data!$AA124^2+Data!$AB124^2+Data!$AC124^2)</f>
        <v>3.535533906</v>
      </c>
      <c r="AG124" s="31">
        <f>Data!$AC124^2/SQRT(Data!$AA124^2+Data!$AB124^2+Data!$AC124^2)</f>
        <v>2.2627417</v>
      </c>
      <c r="AH124" s="30">
        <f>Data!$S124-Data!$T124</f>
        <v>4.5</v>
      </c>
      <c r="AI124" s="30">
        <f>Data!$T124-Data!$U124</f>
        <v>7</v>
      </c>
      <c r="AJ124" s="30">
        <f>Data!$U124-Data!$V124</f>
        <v>1</v>
      </c>
      <c r="AK124" s="30">
        <f>(Data!$AH124+Data!$AI124)/(Data!$AH124+Data!$AI124+Data!$AJ124)</f>
        <v>0.92</v>
      </c>
      <c r="AL124" s="32">
        <f>Data!$AH124^2/SQRT(Data!$AH124^2+Data!$AI124^2+Data!$AJ124^2)</f>
        <v>2.416027444</v>
      </c>
      <c r="AM124" s="32">
        <f>Data!$AI124^2/SQRT(Data!$AH124^2+Data!$AI124^2+Data!$AJ124^2)</f>
        <v>5.846189865</v>
      </c>
      <c r="AN124" s="32">
        <f>Data!$AJ124^2/SQRT(Data!$AH124^2+Data!$AI124^2+Data!$AJ124^2)</f>
        <v>0.1193099973</v>
      </c>
      <c r="AO124" s="30">
        <f>Data!$W124-Data!$X124</f>
        <v>2</v>
      </c>
      <c r="AP124" s="30">
        <f>Data!$X124-Data!$Y124</f>
        <v>1.5</v>
      </c>
      <c r="AQ124" s="30">
        <f>Data!$Y124-Data!$Z124</f>
        <v>9.5</v>
      </c>
      <c r="AR124" s="30">
        <f>(Data!$AO124+Data!$AP124)/(Data!$AO124+Data!$AP124+Data!$AQ124)</f>
        <v>0.2692307692</v>
      </c>
      <c r="AS124" s="33">
        <f>Data!$AO124^2/SQRT(Data!$AO124^2+Data!$AP124^2+Data!$AQ124^2)</f>
        <v>0.4071892788</v>
      </c>
      <c r="AT124" s="33">
        <f>Data!$AP124^2/SQRT(Data!$AO124^2+Data!$AP124^2+Data!$AQ124^2)</f>
        <v>0.2290439694</v>
      </c>
      <c r="AU124" s="33">
        <f>Data!$AQ124^2/SQRT(Data!$AO124^2+Data!$AP124^2+Data!$AQ124^2)</f>
        <v>9.187208104</v>
      </c>
      <c r="AV124" s="34">
        <f>_xlfn.VAR.P(Data!$K124:$N124)</f>
        <v>21.1875</v>
      </c>
      <c r="AW124" s="35">
        <f>_xlfn.VAR.P(Data!$C124:$F124)</f>
        <v>26.421875</v>
      </c>
      <c r="AX124" s="36">
        <f>_xlfn.VAR.P(Data!$G124:$J124)</f>
        <v>24.921875</v>
      </c>
      <c r="AY124" s="37"/>
      <c r="AZ124" s="38"/>
      <c r="BA124" s="39"/>
      <c r="BB124" s="30" t="str">
        <f>IF(AND(Data!$AE124&gt;Data!$AF124,Data!$AE124&gt;Data!$AG124),"1",IF(AND(Data!$AF124&gt;Data!$AE124,Data!$AF124&gt;Data!$AG124),IF(Data!$AF124&lt;2.5*Data!$AE124,"1.2",IF(OR(Data!$AE124&gt;2.5,Data!$AE124+Data!$AF124+Data!$AG124&lt;9),"2.2","2")),IF(AND(Data!$AG124&gt;3.5*Data!$AE124,Data!$AG124&gt;3.5*Data!$AF124,Data!$AE124+Data!$AF124+Data!$AG124&gt;11,Data!$AE124+Data!$AF124&lt;2,Data!$Q124&gt;=18),"3",IF((Data!$AE124&gt;3*Data!$AF124),"1.3",IF(AND(Data!$AF124&gt;3*Data!$AE124,Data!$AF124&gt;2),"2.3","3.3")))))</f>
        <v>2.2</v>
      </c>
      <c r="BC124" s="30" t="str">
        <f>IF(AND(Data!$AL124&gt;Data!$AM124,Data!$AL124&gt;Data!$AN124),"1",IF(AND(Data!$AM124&gt;Data!$AL124,Data!$AM124&gt;Data!$AN124),IF(Data!$AM124&lt;2.5*Data!$AL124,"1.2",IF(OR(Data!$AL124&gt;2.5,Data!$AL124+Data!$AM124+Data!$AN124&lt;9),"2.2","2")),IF(AND(Data!$AN124&gt;3.5*Data!$AL124,Data!$AN124&gt;3.5*Data!$AM124,Data!$AL124+Data!$AM124+Data!$AN124&gt;11,Data!$AL124+Data!$AM124&lt;2,Data!$U124&gt;=18),"3",IF((Data!$AL124&gt;3*Data!$AM124),"1.3",IF(AND(Data!$AM124&gt;3*Data!$AL124,Data!$AM124&gt;2),"2.3","3.3")))))</f>
        <v>1.2</v>
      </c>
      <c r="BD124" s="30" t="str">
        <f>IF(AND(Data!$AS124&gt;Data!$AT124,Data!$AS124&gt;Data!$AU124),"1",IF(AND(Data!$AT124&gt;Data!$AS124,Data!$AT124&gt;Data!$AU124),IF(Data!$AT124&lt;2.5*Data!$AS124,"1.2",IF(OR(Data!$AS124&gt;2.5,Data!$AS124+Data!$AT124+Data!$AU124&lt;9),"2.2","2")),IF(AND(Data!$AU124&gt;3.5*Data!$AS124,Data!$AU124&gt;3.5*Data!$AT124,Data!$AS124+Data!$AT124+Data!$AU124&gt;11,Data!$AS124+Data!$AT124&lt;2,Data!$Y124&gt;=18),"3",IF((Data!$AS124&gt;3*Data!$AT124),"1.3",IF(AND(Data!$AT124&gt;3*Data!$AS124,Data!$AT124&gt;2),"2.3","3.3")))))</f>
        <v>3.3</v>
      </c>
      <c r="BE124" s="30" t="str">
        <f t="array" ref="BE124">XLOOKUP(Data!$O124,Data!$K124:$N124,$K$1:$N$1,"?",0,1)&amp;XLOOKUP(Data!$P124,Data!$K124:$N124,$K$1:$N$1,"?",0,1)&amp;XLOOKUP(Data!$Q124,Data!$K124:$N124,$K$1:$N$1,"?",0,1)</f>
        <v>ICS</v>
      </c>
      <c r="BF124" s="30" t="str">
        <f t="array" ref="BF124">XLOOKUP(Data!$S124,Data!$C124:$F124,$C$1:$F$1,"?",0,1)&amp;XLOOKUP(Data!$T124,Data!$C124:$F124,$C$1:$F$1,"?",0,1)&amp;XLOOKUP(Data!$U124,Data!$C124:$F124,$C$1:$F$1,"?",0,1)</f>
        <v>ICD</v>
      </c>
      <c r="BG124" s="30" t="str">
        <f t="array" ref="BG124">XLOOKUP(Data!$W124,Data!$G124:$J124,$G$1:$J$1,"?",0,1)&amp;XLOOKUP(Data!$X124,Data!$G124:$J124,$G$1:$J$1,"?",0,1)&amp;XLOOKUP(Data!$Y124,Data!$G124:$J124,$G$1:$J$1,"?",0,1)</f>
        <v>SIC</v>
      </c>
      <c r="BH124" s="30" t="str">
        <f>VLOOKUP(LEFT(Data!$BE124,Data!$BB124),'Key 2'!$A$1:$C$40,2,FALSE)</f>
        <v>IC</v>
      </c>
      <c r="BI124" s="30" t="str">
        <f>VLOOKUP(LEFT(Data!$BF124,Data!$BC124),'Key 2'!$A$1:$C$40,2,FALSE)</f>
        <v>I</v>
      </c>
      <c r="BJ124" s="30" t="str">
        <f>VLOOKUP(LEFT(Data!$BG124,Data!$BD124),'Key 2'!$A$1:$C$40,2,FALSE)</f>
        <v>ISC</v>
      </c>
      <c r="BK124" s="30" t="str">
        <f>IF(AND(Data!$AV124&gt;=15,Data!$O124&gt;=20),"DG",IF(AND(Data!$AW124&gt;=15,Data!$S124&gt;=20),"MG",IF(AND(Data!$AV124&gt;=15,Data!$W124&gt;=20),"LG","0")))</f>
        <v>DG</v>
      </c>
      <c r="BL124" s="30" t="str">
        <f>IF(AND(Data!$BK124="DG",Data!$AW124&gt;=15,Data!$S124&gt;=20,Data!$BH124&lt;&gt;Data!$BI124),"MG","LG")</f>
        <v>MG</v>
      </c>
      <c r="BM124" s="30" t="str">
        <f>IF(Data!$BK124="DG",Data!$BH124,IF(Data!$BK124="MG",Data!$BI124,Data!$BJ124))</f>
        <v>IC</v>
      </c>
      <c r="BN124" s="30" t="str">
        <f>IF(Data!$BL124="DG",Data!$BH124,IF(Data!$BL124="MG",Data!$BI124,Data!$BJ124))</f>
        <v>I</v>
      </c>
      <c r="BO124" s="40"/>
      <c r="BP124" s="40"/>
      <c r="BQ124" s="40"/>
      <c r="BR124" s="41"/>
      <c r="BS124" s="41"/>
      <c r="BT124" s="41" t="str">
        <f>VLOOKUP(Data!$BR124,'Key 1'!$B$1:$D$15,2,FALSE)</f>
        <v>TI</v>
      </c>
      <c r="BU124" s="41" t="str">
        <f>VLOOKUP(Data!$BS124,'Key 1'!$B$1:$D$15,2,FALSE)</f>
        <v>TI</v>
      </c>
      <c r="BV124" s="41">
        <f>VLOOKUP(Data!$BR124,'Key 1'!$B$1:$D$15,3,FALSE)</f>
        <v>0</v>
      </c>
      <c r="BW124" s="41">
        <f>VLOOKUP(Data!$BS124,'Key 1'!$B$1:$D$15,3,FALSE)</f>
        <v>0</v>
      </c>
      <c r="BX124" s="41" t="str">
        <f>IF(Data!$BK124="DG",IF(INT(Data!$BB124)-Data!$BB124&lt;0,"Low","High"),IF(Data!$BK124="MG",IF(INT(Data!$BC124)-Data!$BC124&lt;0,"Low","High"),IF(Data!$BK124="LG",IF(INT(Data!$BD124)-Data!$BD124&lt;0,"Low","High"),"High")))</f>
        <v>Low</v>
      </c>
      <c r="BY124" s="41" t="str">
        <f>IF(Data!$BL124="DG",IF(INT(Data!$BB124)-Data!$BB124&lt;0,"Low","High"),IF(Data!$BL124="MG",IF(INT(Data!$BC124)-Data!$BC124&lt;0,"Low","High"),IF(Data!$BL124="LG",IF(INT(Data!$BD124)-Data!$BD124&lt;0,"Low","High"),"High")))</f>
        <v>Low</v>
      </c>
      <c r="BZ124" s="41" t="str">
        <f>IF(AND(Data!$BX124="High",Data!$BY124="High"),"High","Low")</f>
        <v>Low</v>
      </c>
      <c r="CA124" s="41" t="str">
        <f>IF(AND(Data!$BM124=Data!$BT124,Data!$BN124=Data!$BU124),"Matched",IF(Data!$BM124=Data!$BT124,"Sec Missed", IF(Data!$BN124=Data!$BU124," Pri Missed", "Both Missed")))</f>
        <v>Both Missed</v>
      </c>
      <c r="CB124" s="42">
        <v>100.0</v>
      </c>
      <c r="CC124" s="42">
        <v>100.0</v>
      </c>
      <c r="CD124" s="42">
        <v>100.0</v>
      </c>
      <c r="CE124" s="43" t="s">
        <v>96</v>
      </c>
      <c r="CF124" s="43" t="s">
        <v>96</v>
      </c>
      <c r="CG124" s="43" t="s">
        <v>108</v>
      </c>
      <c r="CH124" s="45" t="s">
        <v>96</v>
      </c>
      <c r="CI124" s="43" t="s">
        <v>97</v>
      </c>
      <c r="CJ124" s="42">
        <v>100.0</v>
      </c>
      <c r="CK124" s="43" t="s">
        <v>108</v>
      </c>
      <c r="CL124" s="43" t="s">
        <v>98</v>
      </c>
      <c r="CM124" s="42">
        <v>100.0</v>
      </c>
      <c r="CN124" s="43" t="s">
        <v>99</v>
      </c>
      <c r="CO124" s="1"/>
      <c r="CP124" s="1"/>
      <c r="CQ124" s="1"/>
      <c r="CR124" s="1"/>
      <c r="CS124" s="1"/>
      <c r="CT124" s="1"/>
      <c r="CU124" s="1"/>
    </row>
    <row r="125" ht="48.0" customHeight="1">
      <c r="A125" s="28">
        <v>2279.0</v>
      </c>
      <c r="B125" s="29">
        <v>28.0</v>
      </c>
      <c r="C125" s="30">
        <v>20.0</v>
      </c>
      <c r="D125" s="30">
        <v>25.0</v>
      </c>
      <c r="E125" s="30">
        <v>4.0</v>
      </c>
      <c r="F125" s="30">
        <v>16.0</v>
      </c>
      <c r="G125" s="30">
        <v>11.0</v>
      </c>
      <c r="H125" s="30">
        <v>25.0</v>
      </c>
      <c r="I125" s="30">
        <v>12.0</v>
      </c>
      <c r="J125" s="30">
        <v>11.0</v>
      </c>
      <c r="K125" s="30">
        <v>15.0</v>
      </c>
      <c r="L125" s="30">
        <v>24.25</v>
      </c>
      <c r="M125" s="30">
        <v>7.0</v>
      </c>
      <c r="N125" s="30">
        <v>12.0</v>
      </c>
      <c r="O125" s="31">
        <f>LARGE(Data!$K125:$N125,1)</f>
        <v>24.25</v>
      </c>
      <c r="P125" s="31">
        <f>LARGE(Data!$K125:$N125,2)</f>
        <v>15</v>
      </c>
      <c r="Q125" s="31">
        <f>LARGE(Data!$K125:$N125,3)</f>
        <v>12</v>
      </c>
      <c r="R125" s="31">
        <f>LARGE(Data!$K125:$N125,4)</f>
        <v>7</v>
      </c>
      <c r="S125" s="32">
        <f>LARGE(Data!$C125:$F125,1)</f>
        <v>25</v>
      </c>
      <c r="T125" s="32">
        <f>LARGE(Data!$C125:$F125,2)</f>
        <v>20</v>
      </c>
      <c r="U125" s="32">
        <f>LARGE(Data!$C125:$F125,3)</f>
        <v>16</v>
      </c>
      <c r="V125" s="32">
        <f>LARGE(Data!$C125:$F125,4)</f>
        <v>4</v>
      </c>
      <c r="W125" s="33">
        <f>LARGE(Data!$G125:$J125,1)</f>
        <v>25</v>
      </c>
      <c r="X125" s="33">
        <f>LARGE(Data!$G125:$J125,2)</f>
        <v>12</v>
      </c>
      <c r="Y125" s="33">
        <f>LARGE(Data!$G125:$J125,3)</f>
        <v>11</v>
      </c>
      <c r="Z125" s="33">
        <f>LARGE(Data!$G125:$J125,4)</f>
        <v>11</v>
      </c>
      <c r="AA125" s="30">
        <f>Data!$O125-Data!$P125</f>
        <v>9.25</v>
      </c>
      <c r="AB125" s="30">
        <f>Data!$P125-Data!$Q125</f>
        <v>3</v>
      </c>
      <c r="AC125" s="30">
        <f>Data!$Q125-Data!$R125</f>
        <v>5</v>
      </c>
      <c r="AD125" s="30">
        <f>(Data!$AA125+Data!$AB125)/SUM(Data!$AA125:$AC125)</f>
        <v>0.7101449275</v>
      </c>
      <c r="AE125" s="31">
        <f>Data!$AA125^2/SQRT(Data!$AA125^2+Data!$AB125^2+Data!$AC125^2)</f>
        <v>7.825029289</v>
      </c>
      <c r="AF125" s="31">
        <f>Data!$AB125^2/SQRT(Data!$AA125^2+Data!$AB125^2+Data!$AC125^2)</f>
        <v>0.8230856228</v>
      </c>
      <c r="AG125" s="31">
        <f>Data!$AC125^2/SQRT(Data!$AA125^2+Data!$AB125^2+Data!$AC125^2)</f>
        <v>2.286348952</v>
      </c>
      <c r="AH125" s="30">
        <f>Data!$S125-Data!$T125</f>
        <v>5</v>
      </c>
      <c r="AI125" s="30">
        <f>Data!$T125-Data!$U125</f>
        <v>4</v>
      </c>
      <c r="AJ125" s="30">
        <f>Data!$U125-Data!$V125</f>
        <v>12</v>
      </c>
      <c r="AK125" s="30">
        <f>(Data!$AH125+Data!$AI125)/(Data!$AH125+Data!$AI125+Data!$AJ125)</f>
        <v>0.4285714286</v>
      </c>
      <c r="AL125" s="32">
        <f>Data!$AH125^2/SQRT(Data!$AH125^2+Data!$AI125^2+Data!$AJ125^2)</f>
        <v>1.838036555</v>
      </c>
      <c r="AM125" s="32">
        <f>Data!$AI125^2/SQRT(Data!$AH125^2+Data!$AI125^2+Data!$AJ125^2)</f>
        <v>1.176343395</v>
      </c>
      <c r="AN125" s="32">
        <f>Data!$AJ125^2/SQRT(Data!$AH125^2+Data!$AI125^2+Data!$AJ125^2)</f>
        <v>10.58709056</v>
      </c>
      <c r="AO125" s="30">
        <f>Data!$W125-Data!$X125</f>
        <v>13</v>
      </c>
      <c r="AP125" s="30">
        <f>Data!$X125-Data!$Y125</f>
        <v>1</v>
      </c>
      <c r="AQ125" s="30">
        <f>Data!$Y125-Data!$Z125</f>
        <v>0</v>
      </c>
      <c r="AR125" s="30">
        <f>(Data!$AO125+Data!$AP125)/(Data!$AO125+Data!$AP125+Data!$AQ125)</f>
        <v>1</v>
      </c>
      <c r="AS125" s="33">
        <f>Data!$AO125^2/SQRT(Data!$AO125^2+Data!$AP125^2+Data!$AQ125^2)</f>
        <v>12.96170831</v>
      </c>
      <c r="AT125" s="33">
        <f>Data!$AP125^2/SQRT(Data!$AO125^2+Data!$AP125^2+Data!$AQ125^2)</f>
        <v>0.07669649888</v>
      </c>
      <c r="AU125" s="33">
        <f>Data!$AQ125^2/SQRT(Data!$AO125^2+Data!$AP125^2+Data!$AQ125^2)</f>
        <v>0</v>
      </c>
      <c r="AV125" s="34">
        <f>_xlfn.VAR.P(Data!$K125:$N125)</f>
        <v>39.44921875</v>
      </c>
      <c r="AW125" s="35">
        <f>_xlfn.VAR.P(Data!$C125:$F125)</f>
        <v>60.1875</v>
      </c>
      <c r="AX125" s="36">
        <f>_xlfn.VAR.P(Data!$G125:$J125)</f>
        <v>35.1875</v>
      </c>
      <c r="AY125" s="37"/>
      <c r="AZ125" s="38"/>
      <c r="BA125" s="39"/>
      <c r="BB125" s="30" t="str">
        <f>IF(AND(Data!$AE125&gt;Data!$AF125,Data!$AE125&gt;Data!$AG125),"1",IF(AND(Data!$AF125&gt;Data!$AE125,Data!$AF125&gt;Data!$AG125),IF(Data!$AF125&lt;2.5*Data!$AE125,"1.2",IF(OR(Data!$AE125&gt;2.5,Data!$AE125+Data!$AF125+Data!$AG125&lt;9),"2.2","2")),IF(AND(Data!$AG125&gt;3.5*Data!$AE125,Data!$AG125&gt;3.5*Data!$AF125,Data!$AE125+Data!$AF125+Data!$AG125&gt;11,Data!$AE125+Data!$AF125&lt;2,Data!$Q125&gt;=18),"3",IF((Data!$AE125&gt;3*Data!$AF125),"1.3",IF(AND(Data!$AF125&gt;3*Data!$AE125,Data!$AF125&gt;2),"2.3","3.3")))))</f>
        <v>1</v>
      </c>
      <c r="BC125" s="30" t="str">
        <f>IF(AND(Data!$AL125&gt;Data!$AM125,Data!$AL125&gt;Data!$AN125),"1",IF(AND(Data!$AM125&gt;Data!$AL125,Data!$AM125&gt;Data!$AN125),IF(Data!$AM125&lt;2.5*Data!$AL125,"1.2",IF(OR(Data!$AL125&gt;2.5,Data!$AL125+Data!$AM125+Data!$AN125&lt;9),"2.2","2")),IF(AND(Data!$AN125&gt;3.5*Data!$AL125,Data!$AN125&gt;3.5*Data!$AM125,Data!$AL125+Data!$AM125+Data!$AN125&gt;11,Data!$AL125+Data!$AM125&lt;2,Data!$U125&gt;=18),"3",IF((Data!$AL125&gt;3*Data!$AM125),"1.3",IF(AND(Data!$AM125&gt;3*Data!$AL125,Data!$AM125&gt;2),"2.3","3.3")))))</f>
        <v>3.3</v>
      </c>
      <c r="BD125" s="30" t="str">
        <f>IF(AND(Data!$AS125&gt;Data!$AT125,Data!$AS125&gt;Data!$AU125),"1",IF(AND(Data!$AT125&gt;Data!$AS125,Data!$AT125&gt;Data!$AU125),IF(Data!$AT125&lt;2.5*Data!$AS125,"1.2",IF(OR(Data!$AS125&gt;2.5,Data!$AS125+Data!$AT125+Data!$AU125&lt;9),"2.2","2")),IF(AND(Data!$AU125&gt;3.5*Data!$AS125,Data!$AU125&gt;3.5*Data!$AT125,Data!$AS125+Data!$AT125+Data!$AU125&gt;11,Data!$AS125+Data!$AT125&lt;2,Data!$Y125&gt;=18),"3",IF((Data!$AS125&gt;3*Data!$AT125),"1.3",IF(AND(Data!$AT125&gt;3*Data!$AS125,Data!$AT125&gt;2),"2.3","3.3")))))</f>
        <v>1</v>
      </c>
      <c r="BE125" s="30" t="str">
        <f t="array" ref="BE125">XLOOKUP(Data!$O125,Data!$K125:$N125,$K$1:$N$1,"?",0,1)&amp;XLOOKUP(Data!$P125,Data!$K125:$N125,$K$1:$N$1,"?",0,1)&amp;XLOOKUP(Data!$Q125,Data!$K125:$N125,$K$1:$N$1,"?",0,1)</f>
        <v>IDC</v>
      </c>
      <c r="BF125" s="30" t="str">
        <f t="array" ref="BF125">XLOOKUP(Data!$S125,Data!$C125:$F125,$C$1:$F$1,"?",0,1)&amp;XLOOKUP(Data!$T125,Data!$C125:$F125,$C$1:$F$1,"?",0,1)&amp;XLOOKUP(Data!$U125,Data!$C125:$F125,$C$1:$F$1,"?",0,1)</f>
        <v>IDC</v>
      </c>
      <c r="BG125" s="30" t="str">
        <f t="array" ref="BG125">XLOOKUP(Data!$W125,Data!$G125:$J125,$G$1:$J$1,"?",0,1)&amp;XLOOKUP(Data!$X125,Data!$G125:$J125,$G$1:$J$1,"?",0,1)&amp;XLOOKUP(Data!$Y125,Data!$G125:$J125,$G$1:$J$1,"?",0,1)</f>
        <v>ISD</v>
      </c>
      <c r="BH125" s="30" t="str">
        <f>VLOOKUP(LEFT(Data!$BE125,Data!$BB125),'Key 2'!$A$1:$C$40,2,FALSE)</f>
        <v>I</v>
      </c>
      <c r="BI125" s="30" t="str">
        <f>VLOOKUP(LEFT(Data!$BF125,Data!$BC125),'Key 2'!$A$1:$C$40,2,FALSE)</f>
        <v>DIC</v>
      </c>
      <c r="BJ125" s="30" t="str">
        <f>VLOOKUP(LEFT(Data!$BG125,Data!$BD125),'Key 2'!$A$1:$C$40,2,FALSE)</f>
        <v>I</v>
      </c>
      <c r="BK125" s="30" t="str">
        <f>IF(AND(Data!$AV125&gt;=15,Data!$O125&gt;=20),"DG",IF(AND(Data!$AW125&gt;=15,Data!$S125&gt;=20),"MG",IF(AND(Data!$AV125&gt;=15,Data!$W125&gt;=20),"LG","0")))</f>
        <v>DG</v>
      </c>
      <c r="BL125" s="30" t="str">
        <f>IF(AND(Data!$BK125="DG",Data!$AW125&gt;=15,Data!$S125&gt;=20,Data!$BH125&lt;&gt;Data!$BI125),"MG","LG")</f>
        <v>MG</v>
      </c>
      <c r="BM125" s="30" t="str">
        <f>IF(Data!$BK125="DG",Data!$BH125,IF(Data!$BK125="MG",Data!$BI125,Data!$BJ125))</f>
        <v>I</v>
      </c>
      <c r="BN125" s="30" t="str">
        <f>IF(Data!$BL125="DG",Data!$BH125,IF(Data!$BL125="MG",Data!$BI125,Data!$BJ125))</f>
        <v>DIC</v>
      </c>
      <c r="BO125" s="40"/>
      <c r="BP125" s="40"/>
      <c r="BQ125" s="40"/>
      <c r="BR125" s="41"/>
      <c r="BS125" s="41"/>
      <c r="BT125" s="41" t="str">
        <f>VLOOKUP(Data!$BR125,'Key 1'!$B$1:$D$15,2,FALSE)</f>
        <v>TI</v>
      </c>
      <c r="BU125" s="41" t="str">
        <f>VLOOKUP(Data!$BS125,'Key 1'!$B$1:$D$15,2,FALSE)</f>
        <v>TI</v>
      </c>
      <c r="BV125" s="41">
        <f>VLOOKUP(Data!$BR125,'Key 1'!$B$1:$D$15,3,FALSE)</f>
        <v>0</v>
      </c>
      <c r="BW125" s="41">
        <f>VLOOKUP(Data!$BS125,'Key 1'!$B$1:$D$15,3,FALSE)</f>
        <v>0</v>
      </c>
      <c r="BX125" s="41" t="str">
        <f>IF(Data!$BK125="DG",IF(INT(Data!$BB125)-Data!$BB125&lt;0,"Low","High"),IF(Data!$BK125="MG",IF(INT(Data!$BC125)-Data!$BC125&lt;0,"Low","High"),IF(Data!$BK125="LG",IF(INT(Data!$BD125)-Data!$BD125&lt;0,"Low","High"),"High")))</f>
        <v>High</v>
      </c>
      <c r="BY125" s="41" t="str">
        <f>IF(Data!$BL125="DG",IF(INT(Data!$BB125)-Data!$BB125&lt;0,"Low","High"),IF(Data!$BL125="MG",IF(INT(Data!$BC125)-Data!$BC125&lt;0,"Low","High"),IF(Data!$BL125="LG",IF(INT(Data!$BD125)-Data!$BD125&lt;0,"Low","High"),"High")))</f>
        <v>Low</v>
      </c>
      <c r="BZ125" s="41" t="str">
        <f>IF(AND(Data!$BX125="High",Data!$BY125="High"),"High","Low")</f>
        <v>Low</v>
      </c>
      <c r="CA125" s="41" t="str">
        <f>IF(AND(Data!$BM125=Data!$BT125,Data!$BN125=Data!$BU125),"Matched",IF(Data!$BM125=Data!$BT125,"Sec Missed", IF(Data!$BN125=Data!$BU125," Pri Missed", "Both Missed")))</f>
        <v>Both Missed</v>
      </c>
      <c r="CB125" s="42">
        <v>100.0</v>
      </c>
      <c r="CC125" s="42">
        <v>100.0</v>
      </c>
      <c r="CD125" s="42">
        <v>100.0</v>
      </c>
      <c r="CE125" s="43" t="s">
        <v>1</v>
      </c>
      <c r="CF125" s="43" t="s">
        <v>15</v>
      </c>
      <c r="CG125" s="43" t="s">
        <v>1</v>
      </c>
      <c r="CH125" s="45" t="s">
        <v>1</v>
      </c>
      <c r="CI125" s="43" t="s">
        <v>97</v>
      </c>
      <c r="CJ125" s="42">
        <v>100.0</v>
      </c>
      <c r="CK125" s="43" t="s">
        <v>15</v>
      </c>
      <c r="CL125" s="43" t="s">
        <v>102</v>
      </c>
      <c r="CM125" s="42">
        <v>100.0</v>
      </c>
      <c r="CN125" s="43" t="s">
        <v>99</v>
      </c>
      <c r="CO125" s="1"/>
      <c r="CP125" s="1"/>
      <c r="CQ125" s="1"/>
      <c r="CR125" s="1"/>
      <c r="CS125" s="1"/>
      <c r="CT125" s="1"/>
      <c r="CU125" s="1"/>
    </row>
    <row r="126" ht="48.0" customHeight="1">
      <c r="A126" s="28">
        <v>2280.0</v>
      </c>
      <c r="B126" s="29">
        <v>28.0</v>
      </c>
      <c r="C126" s="30">
        <v>16.0</v>
      </c>
      <c r="D126" s="30">
        <v>16.0</v>
      </c>
      <c r="E126" s="30">
        <v>13.0</v>
      </c>
      <c r="F126" s="30">
        <v>19.0</v>
      </c>
      <c r="G126" s="30">
        <v>14.0</v>
      </c>
      <c r="H126" s="30">
        <v>10.0</v>
      </c>
      <c r="I126" s="30">
        <v>9.0</v>
      </c>
      <c r="J126" s="30">
        <v>24.0</v>
      </c>
      <c r="K126" s="30">
        <v>15.0</v>
      </c>
      <c r="L126" s="30">
        <v>12.0</v>
      </c>
      <c r="M126" s="30">
        <v>11.0</v>
      </c>
      <c r="N126" s="30">
        <v>21.0</v>
      </c>
      <c r="O126" s="31">
        <f>LARGE(Data!$K126:$N126,1)</f>
        <v>21</v>
      </c>
      <c r="P126" s="31">
        <f>LARGE(Data!$K126:$N126,2)</f>
        <v>15</v>
      </c>
      <c r="Q126" s="31">
        <f>LARGE(Data!$K126:$N126,3)</f>
        <v>12</v>
      </c>
      <c r="R126" s="31">
        <f>LARGE(Data!$K126:$N126,4)</f>
        <v>11</v>
      </c>
      <c r="S126" s="32">
        <f>LARGE(Data!$C126:$F126,1)</f>
        <v>19</v>
      </c>
      <c r="T126" s="32">
        <f>LARGE(Data!$C126:$F126,2)</f>
        <v>16</v>
      </c>
      <c r="U126" s="32">
        <f>LARGE(Data!$C126:$F126,3)</f>
        <v>16</v>
      </c>
      <c r="V126" s="32">
        <f>LARGE(Data!$C126:$F126,4)</f>
        <v>13</v>
      </c>
      <c r="W126" s="33">
        <f>LARGE(Data!$G126:$J126,1)</f>
        <v>24</v>
      </c>
      <c r="X126" s="33">
        <f>LARGE(Data!$G126:$J126,2)</f>
        <v>14</v>
      </c>
      <c r="Y126" s="33">
        <f>LARGE(Data!$G126:$J126,3)</f>
        <v>10</v>
      </c>
      <c r="Z126" s="33">
        <f>LARGE(Data!$G126:$J126,4)</f>
        <v>9</v>
      </c>
      <c r="AA126" s="30">
        <f>Data!$O126-Data!$P126</f>
        <v>6</v>
      </c>
      <c r="AB126" s="30">
        <f>Data!$P126-Data!$Q126</f>
        <v>3</v>
      </c>
      <c r="AC126" s="30">
        <f>Data!$Q126-Data!$R126</f>
        <v>1</v>
      </c>
      <c r="AD126" s="30">
        <f>(Data!$AA126+Data!$AB126)/SUM(Data!$AA126:$AC126)</f>
        <v>0.9</v>
      </c>
      <c r="AE126" s="31">
        <f>Data!$AA126^2/SQRT(Data!$AA126^2+Data!$AB126^2+Data!$AC126^2)</f>
        <v>5.307910422</v>
      </c>
      <c r="AF126" s="31">
        <f>Data!$AB126^2/SQRT(Data!$AA126^2+Data!$AB126^2+Data!$AC126^2)</f>
        <v>1.326977605</v>
      </c>
      <c r="AG126" s="31">
        <f>Data!$AC126^2/SQRT(Data!$AA126^2+Data!$AB126^2+Data!$AC126^2)</f>
        <v>0.1474419562</v>
      </c>
      <c r="AH126" s="30">
        <f>Data!$S126-Data!$T126</f>
        <v>3</v>
      </c>
      <c r="AI126" s="30">
        <f>Data!$T126-Data!$U126</f>
        <v>0</v>
      </c>
      <c r="AJ126" s="30">
        <f>Data!$U126-Data!$V126</f>
        <v>3</v>
      </c>
      <c r="AK126" s="30">
        <f>(Data!$AH126+Data!$AI126)/(Data!$AH126+Data!$AI126+Data!$AJ126)</f>
        <v>0.5</v>
      </c>
      <c r="AL126" s="32">
        <f>Data!$AH126^2/SQRT(Data!$AH126^2+Data!$AI126^2+Data!$AJ126^2)</f>
        <v>2.121320344</v>
      </c>
      <c r="AM126" s="32">
        <f>Data!$AI126^2/SQRT(Data!$AH126^2+Data!$AI126^2+Data!$AJ126^2)</f>
        <v>0</v>
      </c>
      <c r="AN126" s="32">
        <f>Data!$AJ126^2/SQRT(Data!$AH126^2+Data!$AI126^2+Data!$AJ126^2)</f>
        <v>2.121320344</v>
      </c>
      <c r="AO126" s="30">
        <f>Data!$W126-Data!$X126</f>
        <v>10</v>
      </c>
      <c r="AP126" s="30">
        <f>Data!$X126-Data!$Y126</f>
        <v>4</v>
      </c>
      <c r="AQ126" s="30">
        <f>Data!$Y126-Data!$Z126</f>
        <v>1</v>
      </c>
      <c r="AR126" s="30">
        <f>(Data!$AO126+Data!$AP126)/(Data!$AO126+Data!$AP126+Data!$AQ126)</f>
        <v>0.9333333333</v>
      </c>
      <c r="AS126" s="33">
        <f>Data!$AO126^2/SQRT(Data!$AO126^2+Data!$AP126^2+Data!$AQ126^2)</f>
        <v>9.24500327</v>
      </c>
      <c r="AT126" s="33">
        <f>Data!$AP126^2/SQRT(Data!$AO126^2+Data!$AP126^2+Data!$AQ126^2)</f>
        <v>1.479200523</v>
      </c>
      <c r="AU126" s="33">
        <f>Data!$AQ126^2/SQRT(Data!$AO126^2+Data!$AP126^2+Data!$AQ126^2)</f>
        <v>0.0924500327</v>
      </c>
      <c r="AV126" s="34">
        <f>_xlfn.VAR.P(Data!$K126:$N126)</f>
        <v>15.1875</v>
      </c>
      <c r="AW126" s="35">
        <f>_xlfn.VAR.P(Data!$C126:$F126)</f>
        <v>4.5</v>
      </c>
      <c r="AX126" s="36">
        <f>_xlfn.VAR.P(Data!$G126:$J126)</f>
        <v>35.1875</v>
      </c>
      <c r="AY126" s="37"/>
      <c r="AZ126" s="38"/>
      <c r="BA126" s="39"/>
      <c r="BB126" s="30" t="str">
        <f>IF(AND(Data!$AE126&gt;Data!$AF126,Data!$AE126&gt;Data!$AG126),"1",IF(AND(Data!$AF126&gt;Data!$AE126,Data!$AF126&gt;Data!$AG126),IF(Data!$AF126&lt;2.5*Data!$AE126,"1.2",IF(OR(Data!$AE126&gt;2.5,Data!$AE126+Data!$AF126+Data!$AG126&lt;9),"2.2","2")),IF(AND(Data!$AG126&gt;3.5*Data!$AE126,Data!$AG126&gt;3.5*Data!$AF126,Data!$AE126+Data!$AF126+Data!$AG126&gt;11,Data!$AE126+Data!$AF126&lt;2,Data!$Q126&gt;=18),"3",IF((Data!$AE126&gt;3*Data!$AF126),"1.3",IF(AND(Data!$AF126&gt;3*Data!$AE126,Data!$AF126&gt;2),"2.3","3.3")))))</f>
        <v>1</v>
      </c>
      <c r="BC126" s="30" t="str">
        <f>IF(AND(Data!$AL126&gt;Data!$AM126,Data!$AL126&gt;Data!$AN126),"1",IF(AND(Data!$AM126&gt;Data!$AL126,Data!$AM126&gt;Data!$AN126),IF(Data!$AM126&lt;2.5*Data!$AL126,"1.2",IF(OR(Data!$AL126&gt;2.5,Data!$AL126+Data!$AM126+Data!$AN126&lt;9),"2.2","2")),IF(AND(Data!$AN126&gt;3.5*Data!$AL126,Data!$AN126&gt;3.5*Data!$AM126,Data!$AL126+Data!$AM126+Data!$AN126&gt;11,Data!$AL126+Data!$AM126&lt;2,Data!$U126&gt;=18),"3",IF((Data!$AL126&gt;3*Data!$AM126),"1.3",IF(AND(Data!$AM126&gt;3*Data!$AL126,Data!$AM126&gt;2),"2.3","3.3")))))</f>
        <v>1.3</v>
      </c>
      <c r="BD126" s="30" t="str">
        <f>IF(AND(Data!$AS126&gt;Data!$AT126,Data!$AS126&gt;Data!$AU126),"1",IF(AND(Data!$AT126&gt;Data!$AS126,Data!$AT126&gt;Data!$AU126),IF(Data!$AT126&lt;2.5*Data!$AS126,"1.2",IF(OR(Data!$AS126&gt;2.5,Data!$AS126+Data!$AT126+Data!$AU126&lt;9),"2.2","2")),IF(AND(Data!$AU126&gt;3.5*Data!$AS126,Data!$AU126&gt;3.5*Data!$AT126,Data!$AS126+Data!$AT126+Data!$AU126&gt;11,Data!$AS126+Data!$AT126&lt;2,Data!$Y126&gt;=18),"3",IF((Data!$AS126&gt;3*Data!$AT126),"1.3",IF(AND(Data!$AT126&gt;3*Data!$AS126,Data!$AT126&gt;2),"2.3","3.3")))))</f>
        <v>1</v>
      </c>
      <c r="BE126" s="30" t="str">
        <f t="array" ref="BE126">XLOOKUP(Data!$O126,Data!$K126:$N126,$K$1:$N$1,"?",0,1)&amp;XLOOKUP(Data!$P126,Data!$K126:$N126,$K$1:$N$1,"?",0,1)&amp;XLOOKUP(Data!$Q126,Data!$K126:$N126,$K$1:$N$1,"?",0,1)</f>
        <v>CDI</v>
      </c>
      <c r="BF126" s="30" t="str">
        <f t="array" ref="BF126">XLOOKUP(Data!$S126,Data!$C126:$F126,$C$1:$F$1,"?",0,1)&amp;XLOOKUP(Data!$T126,Data!$C126:$F126,$C$1:$F$1,"?",0,1)&amp;XLOOKUP(Data!$U126,Data!$C126:$F126,$C$1:$F$1,"?",0,1)</f>
        <v>CDD</v>
      </c>
      <c r="BG126" s="30" t="str">
        <f t="array" ref="BG126">XLOOKUP(Data!$W126,Data!$G126:$J126,$G$1:$J$1,"?",0,1)&amp;XLOOKUP(Data!$X126,Data!$G126:$J126,$G$1:$J$1,"?",0,1)&amp;XLOOKUP(Data!$Y126,Data!$G126:$J126,$G$1:$J$1,"?",0,1)</f>
        <v>CDI</v>
      </c>
      <c r="BH126" s="30" t="str">
        <f>VLOOKUP(LEFT(Data!$BE126,Data!$BB126),'Key 2'!$A$1:$C$40,2,FALSE)</f>
        <v>C</v>
      </c>
      <c r="BI126" s="30" t="str">
        <f>VLOOKUP(LEFT(Data!$BF126,Data!$BC126),'Key 2'!$A$1:$C$40,2,FALSE)</f>
        <v>C</v>
      </c>
      <c r="BJ126" s="30" t="str">
        <f>VLOOKUP(LEFT(Data!$BG126,Data!$BD126),'Key 2'!$A$1:$C$40,2,FALSE)</f>
        <v>C</v>
      </c>
      <c r="BK126" s="30" t="str">
        <f>IF(AND(Data!$AV126&gt;=15,Data!$O126&gt;=20),"DG",IF(AND(Data!$AW126&gt;=15,Data!$S126&gt;=20),"MG",IF(AND(Data!$AV126&gt;=15,Data!$W126&gt;=20),"LG","0")))</f>
        <v>DG</v>
      </c>
      <c r="BL126" s="30" t="str">
        <f>IF(AND(Data!$BK126="DG",Data!$AW126&gt;=15,Data!$S126&gt;=20,Data!$BH126&lt;&gt;Data!$BI126),"MG","LG")</f>
        <v>LG</v>
      </c>
      <c r="BM126" s="30" t="str">
        <f>IF(Data!$BK126="DG",Data!$BH126,IF(Data!$BK126="MG",Data!$BI126,Data!$BJ126))</f>
        <v>C</v>
      </c>
      <c r="BN126" s="30" t="str">
        <f>IF(Data!$BL126="DG",Data!$BH126,IF(Data!$BL126="MG",Data!$BI126,Data!$BJ126))</f>
        <v>C</v>
      </c>
      <c r="BO126" s="40"/>
      <c r="BP126" s="40"/>
      <c r="BQ126" s="40"/>
      <c r="BR126" s="41"/>
      <c r="BS126" s="41"/>
      <c r="BT126" s="41" t="str">
        <f>VLOOKUP(Data!$BR126,'Key 1'!$B$1:$D$15,2,FALSE)</f>
        <v>TI</v>
      </c>
      <c r="BU126" s="41" t="str">
        <f>VLOOKUP(Data!$BS126,'Key 1'!$B$1:$D$15,2,FALSE)</f>
        <v>TI</v>
      </c>
      <c r="BV126" s="41">
        <f>VLOOKUP(Data!$BR126,'Key 1'!$B$1:$D$15,3,FALSE)</f>
        <v>0</v>
      </c>
      <c r="BW126" s="41">
        <f>VLOOKUP(Data!$BS126,'Key 1'!$B$1:$D$15,3,FALSE)</f>
        <v>0</v>
      </c>
      <c r="BX126" s="41" t="str">
        <f>IF(Data!$BK126="DG",IF(INT(Data!$BB126)-Data!$BB126&lt;0,"Low","High"),IF(Data!$BK126="MG",IF(INT(Data!$BC126)-Data!$BC126&lt;0,"Low","High"),IF(Data!$BK126="LG",IF(INT(Data!$BD126)-Data!$BD126&lt;0,"Low","High"),"High")))</f>
        <v>High</v>
      </c>
      <c r="BY126" s="41" t="str">
        <f>IF(Data!$BL126="DG",IF(INT(Data!$BB126)-Data!$BB126&lt;0,"Low","High"),IF(Data!$BL126="MG",IF(INT(Data!$BC126)-Data!$BC126&lt;0,"Low","High"),IF(Data!$BL126="LG",IF(INT(Data!$BD126)-Data!$BD126&lt;0,"Low","High"),"High")))</f>
        <v>High</v>
      </c>
      <c r="BZ126" s="41" t="str">
        <f>IF(AND(Data!$BX126="High",Data!$BY126="High"),"High","Low")</f>
        <v>High</v>
      </c>
      <c r="CA126" s="41" t="str">
        <f>IF(AND(Data!$BM126=Data!$BT126,Data!$BN126=Data!$BU126),"Matched",IF(Data!$BM126=Data!$BT126,"Sec Missed", IF(Data!$BN126=Data!$BU126," Pri Missed", "Both Missed")))</f>
        <v>Both Missed</v>
      </c>
      <c r="CB126" s="42">
        <v>100.0</v>
      </c>
      <c r="CC126" s="43" t="s">
        <v>100</v>
      </c>
      <c r="CD126" s="42">
        <v>100.0</v>
      </c>
      <c r="CE126" s="43" t="s">
        <v>3</v>
      </c>
      <c r="CF126" s="44"/>
      <c r="CG126" s="43" t="s">
        <v>3</v>
      </c>
      <c r="CH126" s="45" t="s">
        <v>3</v>
      </c>
      <c r="CI126" s="43" t="s">
        <v>98</v>
      </c>
      <c r="CJ126" s="42">
        <v>100.0</v>
      </c>
      <c r="CK126" s="43" t="s">
        <v>3</v>
      </c>
      <c r="CL126" s="43" t="s">
        <v>98</v>
      </c>
      <c r="CM126" s="42">
        <v>100.0</v>
      </c>
      <c r="CN126" s="43" t="s">
        <v>99</v>
      </c>
      <c r="CO126" s="1"/>
      <c r="CP126" s="1"/>
      <c r="CQ126" s="1"/>
      <c r="CR126" s="1"/>
      <c r="CS126" s="1"/>
      <c r="CT126" s="1"/>
      <c r="CU126" s="1"/>
    </row>
    <row r="127" ht="48.0" customHeight="1">
      <c r="A127" s="28">
        <v>2281.0</v>
      </c>
      <c r="B127" s="29">
        <v>28.0</v>
      </c>
      <c r="C127" s="30">
        <v>16.0</v>
      </c>
      <c r="D127" s="30">
        <v>23.5</v>
      </c>
      <c r="E127" s="30">
        <v>11.0</v>
      </c>
      <c r="F127" s="30">
        <v>16.0</v>
      </c>
      <c r="G127" s="30">
        <v>12.0</v>
      </c>
      <c r="H127" s="30">
        <v>20.0</v>
      </c>
      <c r="I127" s="30">
        <v>7.0</v>
      </c>
      <c r="J127" s="30">
        <v>18.5</v>
      </c>
      <c r="K127" s="30">
        <v>14.5</v>
      </c>
      <c r="L127" s="30">
        <v>22.0</v>
      </c>
      <c r="M127" s="30">
        <v>8.0</v>
      </c>
      <c r="N127" s="30">
        <v>18.0</v>
      </c>
      <c r="O127" s="31">
        <f>LARGE(Data!$K127:$N127,1)</f>
        <v>22</v>
      </c>
      <c r="P127" s="31">
        <f>LARGE(Data!$K127:$N127,2)</f>
        <v>18</v>
      </c>
      <c r="Q127" s="31">
        <f>LARGE(Data!$K127:$N127,3)</f>
        <v>14.5</v>
      </c>
      <c r="R127" s="31">
        <f>LARGE(Data!$K127:$N127,4)</f>
        <v>8</v>
      </c>
      <c r="S127" s="32">
        <f>LARGE(Data!$C127:$F127,1)</f>
        <v>23.5</v>
      </c>
      <c r="T127" s="32">
        <f>LARGE(Data!$C127:$F127,2)</f>
        <v>16</v>
      </c>
      <c r="U127" s="32">
        <f>LARGE(Data!$C127:$F127,3)</f>
        <v>16</v>
      </c>
      <c r="V127" s="32">
        <f>LARGE(Data!$C127:$F127,4)</f>
        <v>11</v>
      </c>
      <c r="W127" s="33">
        <f>LARGE(Data!$G127:$J127,1)</f>
        <v>20</v>
      </c>
      <c r="X127" s="33">
        <f>LARGE(Data!$G127:$J127,2)</f>
        <v>18.5</v>
      </c>
      <c r="Y127" s="33">
        <f>LARGE(Data!$G127:$J127,3)</f>
        <v>12</v>
      </c>
      <c r="Z127" s="33">
        <f>LARGE(Data!$G127:$J127,4)</f>
        <v>7</v>
      </c>
      <c r="AA127" s="30">
        <f>Data!$O127-Data!$P127</f>
        <v>4</v>
      </c>
      <c r="AB127" s="30">
        <f>Data!$P127-Data!$Q127</f>
        <v>3.5</v>
      </c>
      <c r="AC127" s="30">
        <f>Data!$Q127-Data!$R127</f>
        <v>6.5</v>
      </c>
      <c r="AD127" s="30">
        <f>(Data!$AA127+Data!$AB127)/SUM(Data!$AA127:$AC127)</f>
        <v>0.5357142857</v>
      </c>
      <c r="AE127" s="31">
        <f>Data!$AA127^2/SQRT(Data!$AA127^2+Data!$AB127^2+Data!$AC127^2)</f>
        <v>1.905572269</v>
      </c>
      <c r="AF127" s="31">
        <f>Data!$AB127^2/SQRT(Data!$AA127^2+Data!$AB127^2+Data!$AC127^2)</f>
        <v>1.458953769</v>
      </c>
      <c r="AG127" s="31">
        <f>Data!$AC127^2/SQRT(Data!$AA127^2+Data!$AB127^2+Data!$AC127^2)</f>
        <v>5.031901774</v>
      </c>
      <c r="AH127" s="30">
        <f>Data!$S127-Data!$T127</f>
        <v>7.5</v>
      </c>
      <c r="AI127" s="30">
        <f>Data!$T127-Data!$U127</f>
        <v>0</v>
      </c>
      <c r="AJ127" s="30">
        <f>Data!$U127-Data!$V127</f>
        <v>5</v>
      </c>
      <c r="AK127" s="30">
        <f>(Data!$AH127+Data!$AI127)/(Data!$AH127+Data!$AI127+Data!$AJ127)</f>
        <v>0.6</v>
      </c>
      <c r="AL127" s="32">
        <f>Data!$AH127^2/SQRT(Data!$AH127^2+Data!$AI127^2+Data!$AJ127^2)</f>
        <v>6.240377208</v>
      </c>
      <c r="AM127" s="32">
        <f>Data!$AI127^2/SQRT(Data!$AH127^2+Data!$AI127^2+Data!$AJ127^2)</f>
        <v>0</v>
      </c>
      <c r="AN127" s="32">
        <f>Data!$AJ127^2/SQRT(Data!$AH127^2+Data!$AI127^2+Data!$AJ127^2)</f>
        <v>2.773500981</v>
      </c>
      <c r="AO127" s="30">
        <f>Data!$W127-Data!$X127</f>
        <v>1.5</v>
      </c>
      <c r="AP127" s="30">
        <f>Data!$X127-Data!$Y127</f>
        <v>6.5</v>
      </c>
      <c r="AQ127" s="30">
        <f>Data!$Y127-Data!$Z127</f>
        <v>5</v>
      </c>
      <c r="AR127" s="30">
        <f>(Data!$AO127+Data!$AP127)/(Data!$AO127+Data!$AP127+Data!$AQ127)</f>
        <v>0.6153846154</v>
      </c>
      <c r="AS127" s="33">
        <f>Data!$AO127^2/SQRT(Data!$AO127^2+Data!$AP127^2+Data!$AQ127^2)</f>
        <v>0.2698920648</v>
      </c>
      <c r="AT127" s="33">
        <f>Data!$AP127^2/SQRT(Data!$AO127^2+Data!$AP127^2+Data!$AQ127^2)</f>
        <v>5.067973216</v>
      </c>
      <c r="AU127" s="33">
        <f>Data!$AQ127^2/SQRT(Data!$AO127^2+Data!$AP127^2+Data!$AQ127^2)</f>
        <v>2.99880072</v>
      </c>
      <c r="AV127" s="34">
        <f>_xlfn.VAR.P(Data!$K127:$N127)</f>
        <v>26.421875</v>
      </c>
      <c r="AW127" s="35">
        <f>_xlfn.VAR.P(Data!$C127:$F127)</f>
        <v>19.921875</v>
      </c>
      <c r="AX127" s="36">
        <f>_xlfn.VAR.P(Data!$G127:$J127)</f>
        <v>27.171875</v>
      </c>
      <c r="AY127" s="37"/>
      <c r="AZ127" s="38"/>
      <c r="BA127" s="39"/>
      <c r="BB127" s="30" t="str">
        <f>IF(AND(Data!$AE127&gt;Data!$AF127,Data!$AE127&gt;Data!$AG127),"1",IF(AND(Data!$AF127&gt;Data!$AE127,Data!$AF127&gt;Data!$AG127),IF(Data!$AF127&lt;2.5*Data!$AE127,"1.2",IF(OR(Data!$AE127&gt;2.5,Data!$AE127+Data!$AF127+Data!$AG127&lt;9),"2.2","2")),IF(AND(Data!$AG127&gt;3.5*Data!$AE127,Data!$AG127&gt;3.5*Data!$AF127,Data!$AE127+Data!$AF127+Data!$AG127&gt;11,Data!$AE127+Data!$AF127&lt;2,Data!$Q127&gt;=18),"3",IF((Data!$AE127&gt;3*Data!$AF127),"1.3",IF(AND(Data!$AF127&gt;3*Data!$AE127,Data!$AF127&gt;2),"2.3","3.3")))))</f>
        <v>3.3</v>
      </c>
      <c r="BC127" s="30" t="str">
        <f>IF(AND(Data!$AL127&gt;Data!$AM127,Data!$AL127&gt;Data!$AN127),"1",IF(AND(Data!$AM127&gt;Data!$AL127,Data!$AM127&gt;Data!$AN127),IF(Data!$AM127&lt;2.5*Data!$AL127,"1.2",IF(OR(Data!$AL127&gt;2.5,Data!$AL127+Data!$AM127+Data!$AN127&lt;9),"2.2","2")),IF(AND(Data!$AN127&gt;3.5*Data!$AL127,Data!$AN127&gt;3.5*Data!$AM127,Data!$AL127+Data!$AM127+Data!$AN127&gt;11,Data!$AL127+Data!$AM127&lt;2,Data!$U127&gt;=18),"3",IF((Data!$AL127&gt;3*Data!$AM127),"1.3",IF(AND(Data!$AM127&gt;3*Data!$AL127,Data!$AM127&gt;2),"2.3","3.3")))))</f>
        <v>1</v>
      </c>
      <c r="BD127" s="30" t="str">
        <f>IF(AND(Data!$AS127&gt;Data!$AT127,Data!$AS127&gt;Data!$AU127),"1",IF(AND(Data!$AT127&gt;Data!$AS127,Data!$AT127&gt;Data!$AU127),IF(Data!$AT127&lt;2.5*Data!$AS127,"1.2",IF(OR(Data!$AS127&gt;2.5,Data!$AS127+Data!$AT127+Data!$AU127&lt;9),"2.2","2")),IF(AND(Data!$AU127&gt;3.5*Data!$AS127,Data!$AU127&gt;3.5*Data!$AT127,Data!$AS127+Data!$AT127+Data!$AU127&gt;11,Data!$AS127+Data!$AT127&lt;2,Data!$Y127&gt;=18),"3",IF((Data!$AS127&gt;3*Data!$AT127),"1.3",IF(AND(Data!$AT127&gt;3*Data!$AS127,Data!$AT127&gt;2),"2.3","3.3")))))</f>
        <v>2.2</v>
      </c>
      <c r="BE127" s="30" t="str">
        <f t="array" ref="BE127">XLOOKUP(Data!$O127,Data!$K127:$N127,$K$1:$N$1,"?",0,1)&amp;XLOOKUP(Data!$P127,Data!$K127:$N127,$K$1:$N$1,"?",0,1)&amp;XLOOKUP(Data!$Q127,Data!$K127:$N127,$K$1:$N$1,"?",0,1)</f>
        <v>ICD</v>
      </c>
      <c r="BF127" s="30" t="str">
        <f t="array" ref="BF127">XLOOKUP(Data!$S127,Data!$C127:$F127,$C$1:$F$1,"?",0,1)&amp;XLOOKUP(Data!$T127,Data!$C127:$F127,$C$1:$F$1,"?",0,1)&amp;XLOOKUP(Data!$U127,Data!$C127:$F127,$C$1:$F$1,"?",0,1)</f>
        <v>IDD</v>
      </c>
      <c r="BG127" s="30" t="str">
        <f t="array" ref="BG127">XLOOKUP(Data!$W127,Data!$G127:$J127,$G$1:$J$1,"?",0,1)&amp;XLOOKUP(Data!$X127,Data!$G127:$J127,$G$1:$J$1,"?",0,1)&amp;XLOOKUP(Data!$Y127,Data!$G127:$J127,$G$1:$J$1,"?",0,1)</f>
        <v>ICD</v>
      </c>
      <c r="BH127" s="30" t="str">
        <f>VLOOKUP(LEFT(Data!$BE127,Data!$BB127),'Key 2'!$A$1:$C$40,2,FALSE)</f>
        <v>DIC</v>
      </c>
      <c r="BI127" s="30" t="str">
        <f>VLOOKUP(LEFT(Data!$BF127,Data!$BC127),'Key 2'!$A$1:$C$40,2,FALSE)</f>
        <v>I</v>
      </c>
      <c r="BJ127" s="30" t="str">
        <f>VLOOKUP(LEFT(Data!$BG127,Data!$BD127),'Key 2'!$A$1:$C$40,2,FALSE)</f>
        <v>IC</v>
      </c>
      <c r="BK127" s="30" t="str">
        <f>IF(AND(Data!$AV127&gt;=15,Data!$O127&gt;=20),"DG",IF(AND(Data!$AW127&gt;=15,Data!$S127&gt;=20),"MG",IF(AND(Data!$AV127&gt;=15,Data!$W127&gt;=20),"LG","0")))</f>
        <v>DG</v>
      </c>
      <c r="BL127" s="30" t="str">
        <f>IF(AND(Data!$BK127="DG",Data!$AW127&gt;=15,Data!$S127&gt;=20,Data!$BH127&lt;&gt;Data!$BI127),"MG","LG")</f>
        <v>MG</v>
      </c>
      <c r="BM127" s="30" t="str">
        <f>IF(Data!$BK127="DG",Data!$BH127,IF(Data!$BK127="MG",Data!$BI127,Data!$BJ127))</f>
        <v>DIC</v>
      </c>
      <c r="BN127" s="30" t="str">
        <f>IF(Data!$BL127="DG",Data!$BH127,IF(Data!$BL127="MG",Data!$BI127,Data!$BJ127))</f>
        <v>I</v>
      </c>
      <c r="BO127" s="40"/>
      <c r="BP127" s="40"/>
      <c r="BQ127" s="40"/>
      <c r="BR127" s="41"/>
      <c r="BS127" s="41"/>
      <c r="BT127" s="41" t="str">
        <f>VLOOKUP(Data!$BR127,'Key 1'!$B$1:$D$15,2,FALSE)</f>
        <v>TI</v>
      </c>
      <c r="BU127" s="41" t="str">
        <f>VLOOKUP(Data!$BS127,'Key 1'!$B$1:$D$15,2,FALSE)</f>
        <v>TI</v>
      </c>
      <c r="BV127" s="41">
        <f>VLOOKUP(Data!$BR127,'Key 1'!$B$1:$D$15,3,FALSE)</f>
        <v>0</v>
      </c>
      <c r="BW127" s="41">
        <f>VLOOKUP(Data!$BS127,'Key 1'!$B$1:$D$15,3,FALSE)</f>
        <v>0</v>
      </c>
      <c r="BX127" s="41" t="str">
        <f>IF(Data!$BK127="DG",IF(INT(Data!$BB127)-Data!$BB127&lt;0,"Low","High"),IF(Data!$BK127="MG",IF(INT(Data!$BC127)-Data!$BC127&lt;0,"Low","High"),IF(Data!$BK127="LG",IF(INT(Data!$BD127)-Data!$BD127&lt;0,"Low","High"),"High")))</f>
        <v>Low</v>
      </c>
      <c r="BY127" s="41" t="str">
        <f>IF(Data!$BL127="DG",IF(INT(Data!$BB127)-Data!$BB127&lt;0,"Low","High"),IF(Data!$BL127="MG",IF(INT(Data!$BC127)-Data!$BC127&lt;0,"Low","High"),IF(Data!$BL127="LG",IF(INT(Data!$BD127)-Data!$BD127&lt;0,"Low","High"),"High")))</f>
        <v>High</v>
      </c>
      <c r="BZ127" s="41" t="str">
        <f>IF(AND(Data!$BX127="High",Data!$BY127="High"),"High","Low")</f>
        <v>Low</v>
      </c>
      <c r="CA127" s="41" t="str">
        <f>IF(AND(Data!$BM127=Data!$BT127,Data!$BN127=Data!$BU127),"Matched",IF(Data!$BM127=Data!$BT127,"Sec Missed", IF(Data!$BN127=Data!$BU127," Pri Missed", "Both Missed")))</f>
        <v>Both Missed</v>
      </c>
      <c r="CB127" s="42">
        <v>82.3</v>
      </c>
      <c r="CC127" s="42">
        <v>100.0</v>
      </c>
      <c r="CD127" s="42">
        <v>100.0</v>
      </c>
      <c r="CE127" s="43" t="s">
        <v>96</v>
      </c>
      <c r="CF127" s="43" t="s">
        <v>1</v>
      </c>
      <c r="CG127" s="43" t="s">
        <v>96</v>
      </c>
      <c r="CH127" s="45" t="s">
        <v>96</v>
      </c>
      <c r="CI127" s="43" t="s">
        <v>97</v>
      </c>
      <c r="CJ127" s="42">
        <v>82.3</v>
      </c>
      <c r="CK127" s="43" t="s">
        <v>1</v>
      </c>
      <c r="CL127" s="43" t="s">
        <v>102</v>
      </c>
      <c r="CM127" s="42">
        <v>100.0</v>
      </c>
      <c r="CN127" s="43" t="s">
        <v>99</v>
      </c>
      <c r="CO127" s="1"/>
      <c r="CP127" s="1"/>
      <c r="CQ127" s="1"/>
      <c r="CR127" s="1"/>
      <c r="CS127" s="1"/>
      <c r="CT127" s="1"/>
      <c r="CU127" s="1"/>
    </row>
    <row r="128" ht="48.0" customHeight="1">
      <c r="A128" s="28">
        <v>2282.0</v>
      </c>
      <c r="B128" s="29">
        <v>28.0</v>
      </c>
      <c r="C128" s="30">
        <v>22.5</v>
      </c>
      <c r="D128" s="30">
        <v>22.0</v>
      </c>
      <c r="E128" s="30">
        <v>15.0</v>
      </c>
      <c r="F128" s="30">
        <v>4.0</v>
      </c>
      <c r="G128" s="30">
        <v>12.0</v>
      </c>
      <c r="H128" s="30">
        <v>12.0</v>
      </c>
      <c r="I128" s="30">
        <v>22.0</v>
      </c>
      <c r="J128" s="30">
        <v>16.0</v>
      </c>
      <c r="K128" s="30">
        <v>17.0</v>
      </c>
      <c r="L128" s="30">
        <v>17.5</v>
      </c>
      <c r="M128" s="30">
        <v>17.0</v>
      </c>
      <c r="N128" s="30">
        <v>9.5</v>
      </c>
      <c r="O128" s="31">
        <f>LARGE(Data!$K128:$N128,1)</f>
        <v>17.5</v>
      </c>
      <c r="P128" s="31">
        <f>LARGE(Data!$K128:$N128,2)</f>
        <v>17</v>
      </c>
      <c r="Q128" s="31">
        <f>LARGE(Data!$K128:$N128,3)</f>
        <v>17</v>
      </c>
      <c r="R128" s="31">
        <f>LARGE(Data!$K128:$N128,4)</f>
        <v>9.5</v>
      </c>
      <c r="S128" s="32">
        <f>LARGE(Data!$C128:$F128,1)</f>
        <v>22.5</v>
      </c>
      <c r="T128" s="32">
        <f>LARGE(Data!$C128:$F128,2)</f>
        <v>22</v>
      </c>
      <c r="U128" s="32">
        <f>LARGE(Data!$C128:$F128,3)</f>
        <v>15</v>
      </c>
      <c r="V128" s="32">
        <f>LARGE(Data!$C128:$F128,4)</f>
        <v>4</v>
      </c>
      <c r="W128" s="33">
        <f>LARGE(Data!$G128:$J128,1)</f>
        <v>22</v>
      </c>
      <c r="X128" s="33">
        <f>LARGE(Data!$G128:$J128,2)</f>
        <v>16</v>
      </c>
      <c r="Y128" s="33">
        <f>LARGE(Data!$G128:$J128,3)</f>
        <v>12</v>
      </c>
      <c r="Z128" s="33">
        <f>LARGE(Data!$G128:$J128,4)</f>
        <v>12</v>
      </c>
      <c r="AA128" s="30">
        <f>Data!$O128-Data!$P128</f>
        <v>0.5</v>
      </c>
      <c r="AB128" s="30">
        <f>Data!$P128-Data!$Q128</f>
        <v>0</v>
      </c>
      <c r="AC128" s="30">
        <f>Data!$Q128-Data!$R128</f>
        <v>7.5</v>
      </c>
      <c r="AD128" s="30">
        <f>(Data!$AA128+Data!$AB128)/SUM(Data!$AA128:$AC128)</f>
        <v>0.0625</v>
      </c>
      <c r="AE128" s="31">
        <f>Data!$AA128^2/SQRT(Data!$AA128^2+Data!$AB128^2+Data!$AC128^2)</f>
        <v>0.03325950526</v>
      </c>
      <c r="AF128" s="31">
        <f>Data!$AB128^2/SQRT(Data!$AA128^2+Data!$AB128^2+Data!$AC128^2)</f>
        <v>0</v>
      </c>
      <c r="AG128" s="31">
        <f>Data!$AC128^2/SQRT(Data!$AA128^2+Data!$AB128^2+Data!$AC128^2)</f>
        <v>7.483388684</v>
      </c>
      <c r="AH128" s="30">
        <f>Data!$S128-Data!$T128</f>
        <v>0.5</v>
      </c>
      <c r="AI128" s="30">
        <f>Data!$T128-Data!$U128</f>
        <v>7</v>
      </c>
      <c r="AJ128" s="30">
        <f>Data!$U128-Data!$V128</f>
        <v>11</v>
      </c>
      <c r="AK128" s="30">
        <f>(Data!$AH128+Data!$AI128)/(Data!$AH128+Data!$AI128+Data!$AJ128)</f>
        <v>0.4054054054</v>
      </c>
      <c r="AL128" s="32">
        <f>Data!$AH128^2/SQRT(Data!$AH128^2+Data!$AI128^2+Data!$AJ128^2)</f>
        <v>0.01916004163</v>
      </c>
      <c r="AM128" s="32">
        <f>Data!$AI128^2/SQRT(Data!$AH128^2+Data!$AI128^2+Data!$AJ128^2)</f>
        <v>3.75536816</v>
      </c>
      <c r="AN128" s="32">
        <f>Data!$AJ128^2/SQRT(Data!$AH128^2+Data!$AI128^2+Data!$AJ128^2)</f>
        <v>9.273460149</v>
      </c>
      <c r="AO128" s="30">
        <f>Data!$W128-Data!$X128</f>
        <v>6</v>
      </c>
      <c r="AP128" s="30">
        <f>Data!$X128-Data!$Y128</f>
        <v>4</v>
      </c>
      <c r="AQ128" s="30">
        <f>Data!$Y128-Data!$Z128</f>
        <v>0</v>
      </c>
      <c r="AR128" s="30">
        <f>(Data!$AO128+Data!$AP128)/(Data!$AO128+Data!$AP128+Data!$AQ128)</f>
        <v>1</v>
      </c>
      <c r="AS128" s="33">
        <f>Data!$AO128^2/SQRT(Data!$AO128^2+Data!$AP128^2+Data!$AQ128^2)</f>
        <v>4.992301766</v>
      </c>
      <c r="AT128" s="33">
        <f>Data!$AP128^2/SQRT(Data!$AO128^2+Data!$AP128^2+Data!$AQ128^2)</f>
        <v>2.218800785</v>
      </c>
      <c r="AU128" s="33">
        <f>Data!$AQ128^2/SQRT(Data!$AO128^2+Data!$AP128^2+Data!$AQ128^2)</f>
        <v>0</v>
      </c>
      <c r="AV128" s="34">
        <f>_xlfn.VAR.P(Data!$K128:$N128)</f>
        <v>11.0625</v>
      </c>
      <c r="AW128" s="35">
        <f>_xlfn.VAR.P(Data!$C128:$F128)</f>
        <v>55.796875</v>
      </c>
      <c r="AX128" s="36">
        <f>_xlfn.VAR.P(Data!$G128:$J128)</f>
        <v>16.75</v>
      </c>
      <c r="AY128" s="37"/>
      <c r="AZ128" s="38"/>
      <c r="BA128" s="39"/>
      <c r="BB128" s="30" t="str">
        <f>IF(AND(Data!$AE128&gt;Data!$AF128,Data!$AE128&gt;Data!$AG128),"1",IF(AND(Data!$AF128&gt;Data!$AE128,Data!$AF128&gt;Data!$AG128),IF(Data!$AF128&lt;2.5*Data!$AE128,"1.2",IF(OR(Data!$AE128&gt;2.5,Data!$AE128+Data!$AF128+Data!$AG128&lt;9),"2.2","2")),IF(AND(Data!$AG128&gt;3.5*Data!$AE128,Data!$AG128&gt;3.5*Data!$AF128,Data!$AE128+Data!$AF128+Data!$AG128&gt;11,Data!$AE128+Data!$AF128&lt;2,Data!$Q128&gt;=18),"3",IF((Data!$AE128&gt;3*Data!$AF128),"1.3",IF(AND(Data!$AF128&gt;3*Data!$AE128,Data!$AF128&gt;2),"2.3","3.3")))))</f>
        <v>1.3</v>
      </c>
      <c r="BC128" s="30" t="str">
        <f>IF(AND(Data!$AL128&gt;Data!$AM128,Data!$AL128&gt;Data!$AN128),"1",IF(AND(Data!$AM128&gt;Data!$AL128,Data!$AM128&gt;Data!$AN128),IF(Data!$AM128&lt;2.5*Data!$AL128,"1.2",IF(OR(Data!$AL128&gt;2.5,Data!$AL128+Data!$AM128+Data!$AN128&lt;9),"2.2","2")),IF(AND(Data!$AN128&gt;3.5*Data!$AL128,Data!$AN128&gt;3.5*Data!$AM128,Data!$AL128+Data!$AM128+Data!$AN128&gt;11,Data!$AL128+Data!$AM128&lt;2,Data!$U128&gt;=18),"3",IF((Data!$AL128&gt;3*Data!$AM128),"1.3",IF(AND(Data!$AM128&gt;3*Data!$AL128,Data!$AM128&gt;2),"2.3","3.3")))))</f>
        <v>2.3</v>
      </c>
      <c r="BD128" s="30" t="str">
        <f>IF(AND(Data!$AS128&gt;Data!$AT128,Data!$AS128&gt;Data!$AU128),"1",IF(AND(Data!$AT128&gt;Data!$AS128,Data!$AT128&gt;Data!$AU128),IF(Data!$AT128&lt;2.5*Data!$AS128,"1.2",IF(OR(Data!$AS128&gt;2.5,Data!$AS128+Data!$AT128+Data!$AU128&lt;9),"2.2","2")),IF(AND(Data!$AU128&gt;3.5*Data!$AS128,Data!$AU128&gt;3.5*Data!$AT128,Data!$AS128+Data!$AT128+Data!$AU128&gt;11,Data!$AS128+Data!$AT128&lt;2,Data!$Y128&gt;=18),"3",IF((Data!$AS128&gt;3*Data!$AT128),"1.3",IF(AND(Data!$AT128&gt;3*Data!$AS128,Data!$AT128&gt;2),"2.3","3.3")))))</f>
        <v>1</v>
      </c>
      <c r="BE128" s="30" t="str">
        <f t="array" ref="BE128">XLOOKUP(Data!$O128,Data!$K128:$N128,$K$1:$N$1,"?",0,1)&amp;XLOOKUP(Data!$P128,Data!$K128:$N128,$K$1:$N$1,"?",0,1)&amp;XLOOKUP(Data!$Q128,Data!$K128:$N128,$K$1:$N$1,"?",0,1)</f>
        <v>IDD</v>
      </c>
      <c r="BF128" s="30" t="str">
        <f t="array" ref="BF128">XLOOKUP(Data!$S128,Data!$C128:$F128,$C$1:$F$1,"?",0,1)&amp;XLOOKUP(Data!$T128,Data!$C128:$F128,$C$1:$F$1,"?",0,1)&amp;XLOOKUP(Data!$U128,Data!$C128:$F128,$C$1:$F$1,"?",0,1)</f>
        <v>DIS</v>
      </c>
      <c r="BG128" s="30" t="str">
        <f t="array" ref="BG128">XLOOKUP(Data!$W128,Data!$G128:$J128,$G$1:$J$1,"?",0,1)&amp;XLOOKUP(Data!$X128,Data!$G128:$J128,$G$1:$J$1,"?",0,1)&amp;XLOOKUP(Data!$Y128,Data!$G128:$J128,$G$1:$J$1,"?",0,1)</f>
        <v>SCD</v>
      </c>
      <c r="BH128" s="30" t="str">
        <f>VLOOKUP(LEFT(Data!$BE128,Data!$BB128),'Key 2'!$A$1:$C$40,2,FALSE)</f>
        <v>I</v>
      </c>
      <c r="BI128" s="30" t="str">
        <f>VLOOKUP(LEFT(Data!$BF128,Data!$BC128),'Key 2'!$A$1:$C$40,2,FALSE)</f>
        <v>DI</v>
      </c>
      <c r="BJ128" s="30" t="str">
        <f>VLOOKUP(LEFT(Data!$BG128,Data!$BD128),'Key 2'!$A$1:$C$40,2,FALSE)</f>
        <v>S</v>
      </c>
      <c r="BK128" s="30" t="str">
        <f>IF(AND(Data!$AV128&gt;=15,Data!$O128&gt;=20),"DG",IF(AND(Data!$AW128&gt;=15,Data!$S128&gt;=20),"MG",IF(AND(Data!$AV128&gt;=15,Data!$W128&gt;=20),"LG","0")))</f>
        <v>MG</v>
      </c>
      <c r="BL128" s="30" t="str">
        <f>IF(AND(Data!$BK128="DG",Data!$AW128&gt;=15,Data!$S128&gt;=20,Data!$BH128&lt;&gt;Data!$BI128),"MG","LG")</f>
        <v>LG</v>
      </c>
      <c r="BM128" s="30" t="str">
        <f>IF(Data!$BK128="DG",Data!$BH128,IF(Data!$BK128="MG",Data!$BI128,Data!$BJ128))</f>
        <v>DI</v>
      </c>
      <c r="BN128" s="30" t="str">
        <f>IF(Data!$BL128="DG",Data!$BH128,IF(Data!$BL128="MG",Data!$BI128,Data!$BJ128))</f>
        <v>S</v>
      </c>
      <c r="BO128" s="40"/>
      <c r="BP128" s="40"/>
      <c r="BQ128" s="40"/>
      <c r="BR128" s="41"/>
      <c r="BS128" s="41"/>
      <c r="BT128" s="41" t="str">
        <f>VLOOKUP(Data!$BR128,'Key 1'!$B$1:$D$15,2,FALSE)</f>
        <v>TI</v>
      </c>
      <c r="BU128" s="41" t="str">
        <f>VLOOKUP(Data!$BS128,'Key 1'!$B$1:$D$15,2,FALSE)</f>
        <v>TI</v>
      </c>
      <c r="BV128" s="41">
        <f>VLOOKUP(Data!$BR128,'Key 1'!$B$1:$D$15,3,FALSE)</f>
        <v>0</v>
      </c>
      <c r="BW128" s="41">
        <f>VLOOKUP(Data!$BS128,'Key 1'!$B$1:$D$15,3,FALSE)</f>
        <v>0</v>
      </c>
      <c r="BX128" s="41" t="str">
        <f>IF(Data!$BK128="DG",IF(INT(Data!$BB128)-Data!$BB128&lt;0,"Low","High"),IF(Data!$BK128="MG",IF(INT(Data!$BC128)-Data!$BC128&lt;0,"Low","High"),IF(Data!$BK128="LG",IF(INT(Data!$BD128)-Data!$BD128&lt;0,"Low","High"),"High")))</f>
        <v>Low</v>
      </c>
      <c r="BY128" s="41" t="str">
        <f>IF(Data!$BL128="DG",IF(INT(Data!$BB128)-Data!$BB128&lt;0,"Low","High"),IF(Data!$BL128="MG",IF(INT(Data!$BC128)-Data!$BC128&lt;0,"Low","High"),IF(Data!$BL128="LG",IF(INT(Data!$BD128)-Data!$BD128&lt;0,"Low","High"),"High")))</f>
        <v>High</v>
      </c>
      <c r="BZ128" s="41" t="str">
        <f>IF(AND(Data!$BX128="High",Data!$BY128="High"),"High","Low")</f>
        <v>Low</v>
      </c>
      <c r="CA128" s="41" t="str">
        <f>IF(AND(Data!$BM128=Data!$BT128,Data!$BN128=Data!$BU128),"Matched",IF(Data!$BM128=Data!$BT128,"Sec Missed", IF(Data!$BN128=Data!$BU128," Pri Missed", "Both Missed")))</f>
        <v>Both Missed</v>
      </c>
      <c r="CB128" s="43" t="s">
        <v>100</v>
      </c>
      <c r="CC128" s="42">
        <v>100.0</v>
      </c>
      <c r="CD128" s="42">
        <v>100.0</v>
      </c>
      <c r="CE128" s="44"/>
      <c r="CF128" s="43" t="s">
        <v>15</v>
      </c>
      <c r="CG128" s="43" t="s">
        <v>2</v>
      </c>
      <c r="CH128" s="45" t="s">
        <v>15</v>
      </c>
      <c r="CI128" s="43" t="s">
        <v>102</v>
      </c>
      <c r="CJ128" s="42">
        <v>100.0</v>
      </c>
      <c r="CK128" s="43" t="s">
        <v>2</v>
      </c>
      <c r="CL128" s="43" t="s">
        <v>98</v>
      </c>
      <c r="CM128" s="42">
        <v>100.0</v>
      </c>
      <c r="CN128" s="43" t="s">
        <v>99</v>
      </c>
      <c r="CO128" s="1"/>
      <c r="CP128" s="1"/>
      <c r="CQ128" s="1"/>
      <c r="CR128" s="1"/>
      <c r="CS128" s="1"/>
      <c r="CT128" s="1"/>
      <c r="CU128" s="1"/>
    </row>
    <row r="129" ht="48.0" customHeight="1">
      <c r="A129" s="28">
        <v>2283.0</v>
      </c>
      <c r="B129" s="29">
        <v>28.0</v>
      </c>
      <c r="C129" s="30">
        <v>9.0</v>
      </c>
      <c r="D129" s="30">
        <v>20.0</v>
      </c>
      <c r="E129" s="30">
        <v>15.0</v>
      </c>
      <c r="F129" s="30">
        <v>23.0</v>
      </c>
      <c r="G129" s="30">
        <v>18.0</v>
      </c>
      <c r="H129" s="30">
        <v>12.0</v>
      </c>
      <c r="I129" s="30">
        <v>12.0</v>
      </c>
      <c r="J129" s="30">
        <v>18.5</v>
      </c>
      <c r="K129" s="30">
        <v>14.0</v>
      </c>
      <c r="L129" s="30">
        <v>16.0</v>
      </c>
      <c r="M129" s="30">
        <v>13.0</v>
      </c>
      <c r="N129" s="30">
        <v>21.0</v>
      </c>
      <c r="O129" s="31">
        <f>LARGE(Data!$K129:$N129,1)</f>
        <v>21</v>
      </c>
      <c r="P129" s="31">
        <f>LARGE(Data!$K129:$N129,2)</f>
        <v>16</v>
      </c>
      <c r="Q129" s="31">
        <f>LARGE(Data!$K129:$N129,3)</f>
        <v>14</v>
      </c>
      <c r="R129" s="31">
        <f>LARGE(Data!$K129:$N129,4)</f>
        <v>13</v>
      </c>
      <c r="S129" s="32">
        <f>LARGE(Data!$C129:$F129,1)</f>
        <v>23</v>
      </c>
      <c r="T129" s="32">
        <f>LARGE(Data!$C129:$F129,2)</f>
        <v>20</v>
      </c>
      <c r="U129" s="32">
        <f>LARGE(Data!$C129:$F129,3)</f>
        <v>15</v>
      </c>
      <c r="V129" s="32">
        <f>LARGE(Data!$C129:$F129,4)</f>
        <v>9</v>
      </c>
      <c r="W129" s="33">
        <f>LARGE(Data!$G129:$J129,1)</f>
        <v>18.5</v>
      </c>
      <c r="X129" s="33">
        <f>LARGE(Data!$G129:$J129,2)</f>
        <v>18</v>
      </c>
      <c r="Y129" s="33">
        <f>LARGE(Data!$G129:$J129,3)</f>
        <v>12</v>
      </c>
      <c r="Z129" s="33">
        <f>LARGE(Data!$G129:$J129,4)</f>
        <v>12</v>
      </c>
      <c r="AA129" s="30">
        <f>Data!$O129-Data!$P129</f>
        <v>5</v>
      </c>
      <c r="AB129" s="30">
        <f>Data!$P129-Data!$Q129</f>
        <v>2</v>
      </c>
      <c r="AC129" s="30">
        <f>Data!$Q129-Data!$R129</f>
        <v>1</v>
      </c>
      <c r="AD129" s="30">
        <f>(Data!$AA129+Data!$AB129)/SUM(Data!$AA129:$AC129)</f>
        <v>0.875</v>
      </c>
      <c r="AE129" s="31">
        <f>Data!$AA129^2/SQRT(Data!$AA129^2+Data!$AB129^2+Data!$AC129^2)</f>
        <v>4.564354646</v>
      </c>
      <c r="AF129" s="31">
        <f>Data!$AB129^2/SQRT(Data!$AA129^2+Data!$AB129^2+Data!$AC129^2)</f>
        <v>0.7302967433</v>
      </c>
      <c r="AG129" s="31">
        <f>Data!$AC129^2/SQRT(Data!$AA129^2+Data!$AB129^2+Data!$AC129^2)</f>
        <v>0.1825741858</v>
      </c>
      <c r="AH129" s="30">
        <f>Data!$S129-Data!$T129</f>
        <v>3</v>
      </c>
      <c r="AI129" s="30">
        <f>Data!$T129-Data!$U129</f>
        <v>5</v>
      </c>
      <c r="AJ129" s="30">
        <f>Data!$U129-Data!$V129</f>
        <v>6</v>
      </c>
      <c r="AK129" s="30">
        <f>(Data!$AH129+Data!$AI129)/(Data!$AH129+Data!$AI129+Data!$AJ129)</f>
        <v>0.5714285714</v>
      </c>
      <c r="AL129" s="32">
        <f>Data!$AH129^2/SQRT(Data!$AH129^2+Data!$AI129^2+Data!$AJ129^2)</f>
        <v>1.075705748</v>
      </c>
      <c r="AM129" s="32">
        <f>Data!$AI129^2/SQRT(Data!$AH129^2+Data!$AI129^2+Data!$AJ129^2)</f>
        <v>2.988071523</v>
      </c>
      <c r="AN129" s="32">
        <f>Data!$AJ129^2/SQRT(Data!$AH129^2+Data!$AI129^2+Data!$AJ129^2)</f>
        <v>4.302822994</v>
      </c>
      <c r="AO129" s="30">
        <f>Data!$W129-Data!$X129</f>
        <v>0.5</v>
      </c>
      <c r="AP129" s="30">
        <f>Data!$X129-Data!$Y129</f>
        <v>6</v>
      </c>
      <c r="AQ129" s="30">
        <f>Data!$Y129-Data!$Z129</f>
        <v>0</v>
      </c>
      <c r="AR129" s="30">
        <f>(Data!$AO129+Data!$AP129)/(Data!$AO129+Data!$AP129+Data!$AQ129)</f>
        <v>1</v>
      </c>
      <c r="AS129" s="33">
        <f>Data!$AO129^2/SQRT(Data!$AO129^2+Data!$AP129^2+Data!$AQ129^2)</f>
        <v>0.04152273993</v>
      </c>
      <c r="AT129" s="33">
        <f>Data!$AP129^2/SQRT(Data!$AO129^2+Data!$AP129^2+Data!$AQ129^2)</f>
        <v>5.979274549</v>
      </c>
      <c r="AU129" s="33">
        <f>Data!$AQ129^2/SQRT(Data!$AO129^2+Data!$AP129^2+Data!$AQ129^2)</f>
        <v>0</v>
      </c>
      <c r="AV129" s="34">
        <f>_xlfn.VAR.P(Data!$K129:$N129)</f>
        <v>9.5</v>
      </c>
      <c r="AW129" s="35">
        <f>_xlfn.VAR.P(Data!$C129:$F129)</f>
        <v>28.1875</v>
      </c>
      <c r="AX129" s="36">
        <f>_xlfn.VAR.P(Data!$G129:$J129)</f>
        <v>9.796875</v>
      </c>
      <c r="AY129" s="37"/>
      <c r="AZ129" s="38"/>
      <c r="BA129" s="39"/>
      <c r="BB129" s="30" t="str">
        <f>IF(AND(Data!$AE129&gt;Data!$AF129,Data!$AE129&gt;Data!$AG129),"1",IF(AND(Data!$AF129&gt;Data!$AE129,Data!$AF129&gt;Data!$AG129),IF(Data!$AF129&lt;2.5*Data!$AE129,"1.2",IF(OR(Data!$AE129&gt;2.5,Data!$AE129+Data!$AF129+Data!$AG129&lt;9),"2.2","2")),IF(AND(Data!$AG129&gt;3.5*Data!$AE129,Data!$AG129&gt;3.5*Data!$AF129,Data!$AE129+Data!$AF129+Data!$AG129&gt;11,Data!$AE129+Data!$AF129&lt;2,Data!$Q129&gt;=18),"3",IF((Data!$AE129&gt;3*Data!$AF129),"1.3",IF(AND(Data!$AF129&gt;3*Data!$AE129,Data!$AF129&gt;2),"2.3","3.3")))))</f>
        <v>1</v>
      </c>
      <c r="BC129" s="30" t="str">
        <f>IF(AND(Data!$AL129&gt;Data!$AM129,Data!$AL129&gt;Data!$AN129),"1",IF(AND(Data!$AM129&gt;Data!$AL129,Data!$AM129&gt;Data!$AN129),IF(Data!$AM129&lt;2.5*Data!$AL129,"1.2",IF(OR(Data!$AL129&gt;2.5,Data!$AL129+Data!$AM129+Data!$AN129&lt;9),"2.2","2")),IF(AND(Data!$AN129&gt;3.5*Data!$AL129,Data!$AN129&gt;3.5*Data!$AM129,Data!$AL129+Data!$AM129+Data!$AN129&gt;11,Data!$AL129+Data!$AM129&lt;2,Data!$U129&gt;=18),"3",IF((Data!$AL129&gt;3*Data!$AM129),"1.3",IF(AND(Data!$AM129&gt;3*Data!$AL129,Data!$AM129&gt;2),"2.3","3.3")))))</f>
        <v>3.3</v>
      </c>
      <c r="BD129" s="30" t="str">
        <f>IF(AND(Data!$AS129&gt;Data!$AT129,Data!$AS129&gt;Data!$AU129),"1",IF(AND(Data!$AT129&gt;Data!$AS129,Data!$AT129&gt;Data!$AU129),IF(Data!$AT129&lt;2.5*Data!$AS129,"1.2",IF(OR(Data!$AS129&gt;2.5,Data!$AS129+Data!$AT129+Data!$AU129&lt;9),"2.2","2")),IF(AND(Data!$AU129&gt;3.5*Data!$AS129,Data!$AU129&gt;3.5*Data!$AT129,Data!$AS129+Data!$AT129+Data!$AU129&gt;11,Data!$AS129+Data!$AT129&lt;2,Data!$Y129&gt;=18),"3",IF((Data!$AS129&gt;3*Data!$AT129),"1.3",IF(AND(Data!$AT129&gt;3*Data!$AS129,Data!$AT129&gt;2),"2.3","3.3")))))</f>
        <v>2.2</v>
      </c>
      <c r="BE129" s="30" t="str">
        <f t="array" ref="BE129">XLOOKUP(Data!$O129,Data!$K129:$N129,$K$1:$N$1,"?",0,1)&amp;XLOOKUP(Data!$P129,Data!$K129:$N129,$K$1:$N$1,"?",0,1)&amp;XLOOKUP(Data!$Q129,Data!$K129:$N129,$K$1:$N$1,"?",0,1)</f>
        <v>CID</v>
      </c>
      <c r="BF129" s="30" t="str">
        <f t="array" ref="BF129">XLOOKUP(Data!$S129,Data!$C129:$F129,$C$1:$F$1,"?",0,1)&amp;XLOOKUP(Data!$T129,Data!$C129:$F129,$C$1:$F$1,"?",0,1)&amp;XLOOKUP(Data!$U129,Data!$C129:$F129,$C$1:$F$1,"?",0,1)</f>
        <v>CIS</v>
      </c>
      <c r="BG129" s="30" t="str">
        <f t="array" ref="BG129">XLOOKUP(Data!$W129,Data!$G129:$J129,$G$1:$J$1,"?",0,1)&amp;XLOOKUP(Data!$X129,Data!$G129:$J129,$G$1:$J$1,"?",0,1)&amp;XLOOKUP(Data!$Y129,Data!$G129:$J129,$G$1:$J$1,"?",0,1)</f>
        <v>CDI</v>
      </c>
      <c r="BH129" s="30" t="str">
        <f>VLOOKUP(LEFT(Data!$BE129,Data!$BB129),'Key 2'!$A$1:$C$40,2,FALSE)</f>
        <v>C</v>
      </c>
      <c r="BI129" s="30" t="str">
        <f>VLOOKUP(LEFT(Data!$BF129,Data!$BC129),'Key 2'!$A$1:$C$40,2,FALSE)</f>
        <v>ISC</v>
      </c>
      <c r="BJ129" s="30" t="str">
        <f>VLOOKUP(LEFT(Data!$BG129,Data!$BD129),'Key 2'!$A$1:$C$40,2,FALSE)</f>
        <v>DC</v>
      </c>
      <c r="BK129" s="30" t="str">
        <f>IF(AND(Data!$AV129&gt;=15,Data!$O129&gt;=20),"DG",IF(AND(Data!$AW129&gt;=15,Data!$S129&gt;=20),"MG",IF(AND(Data!$AV129&gt;=15,Data!$W129&gt;=20),"LG","0")))</f>
        <v>MG</v>
      </c>
      <c r="BL129" s="30" t="str">
        <f>IF(AND(Data!$BK129="DG",Data!$AW129&gt;=15,Data!$S129&gt;=20,Data!$BH129&lt;&gt;Data!$BI129),"MG","LG")</f>
        <v>LG</v>
      </c>
      <c r="BM129" s="30" t="str">
        <f>IF(Data!$BK129="DG",Data!$BH129,IF(Data!$BK129="MG",Data!$BI129,Data!$BJ129))</f>
        <v>ISC</v>
      </c>
      <c r="BN129" s="30" t="str">
        <f>IF(Data!$BL129="DG",Data!$BH129,IF(Data!$BL129="MG",Data!$BI129,Data!$BJ129))</f>
        <v>DC</v>
      </c>
      <c r="BO129" s="40"/>
      <c r="BP129" s="40"/>
      <c r="BQ129" s="40"/>
      <c r="BR129" s="41"/>
      <c r="BS129" s="41"/>
      <c r="BT129" s="41" t="str">
        <f>VLOOKUP(Data!$BR129,'Key 1'!$B$1:$D$15,2,FALSE)</f>
        <v>TI</v>
      </c>
      <c r="BU129" s="41" t="str">
        <f>VLOOKUP(Data!$BS129,'Key 1'!$B$1:$D$15,2,FALSE)</f>
        <v>TI</v>
      </c>
      <c r="BV129" s="41">
        <f>VLOOKUP(Data!$BR129,'Key 1'!$B$1:$D$15,3,FALSE)</f>
        <v>0</v>
      </c>
      <c r="BW129" s="41">
        <f>VLOOKUP(Data!$BS129,'Key 1'!$B$1:$D$15,3,FALSE)</f>
        <v>0</v>
      </c>
      <c r="BX129" s="41" t="str">
        <f>IF(Data!$BK129="DG",IF(INT(Data!$BB129)-Data!$BB129&lt;0,"Low","High"),IF(Data!$BK129="MG",IF(INT(Data!$BC129)-Data!$BC129&lt;0,"Low","High"),IF(Data!$BK129="LG",IF(INT(Data!$BD129)-Data!$BD129&lt;0,"Low","High"),"High")))</f>
        <v>Low</v>
      </c>
      <c r="BY129" s="41" t="str">
        <f>IF(Data!$BL129="DG",IF(INT(Data!$BB129)-Data!$BB129&lt;0,"Low","High"),IF(Data!$BL129="MG",IF(INT(Data!$BC129)-Data!$BC129&lt;0,"Low","High"),IF(Data!$BL129="LG",IF(INT(Data!$BD129)-Data!$BD129&lt;0,"Low","High"),"High")))</f>
        <v>Low</v>
      </c>
      <c r="BZ129" s="41" t="str">
        <f>IF(AND(Data!$BX129="High",Data!$BY129="High"),"High","Low")</f>
        <v>Low</v>
      </c>
      <c r="CA129" s="41" t="str">
        <f>IF(AND(Data!$BM129=Data!$BT129,Data!$BN129=Data!$BU129),"Matched",IF(Data!$BM129=Data!$BT129,"Sec Missed", IF(Data!$BN129=Data!$BU129," Pri Missed", "Both Missed")))</f>
        <v>Both Missed</v>
      </c>
      <c r="CB129" s="43" t="s">
        <v>100</v>
      </c>
      <c r="CC129" s="42">
        <v>100.0</v>
      </c>
      <c r="CD129" s="43" t="s">
        <v>100</v>
      </c>
      <c r="CE129" s="44"/>
      <c r="CF129" s="43" t="s">
        <v>96</v>
      </c>
      <c r="CG129" s="44"/>
      <c r="CH129" s="45" t="s">
        <v>96</v>
      </c>
      <c r="CI129" s="43" t="s">
        <v>102</v>
      </c>
      <c r="CJ129" s="42">
        <v>100.0</v>
      </c>
      <c r="CK129" s="43" t="s">
        <v>96</v>
      </c>
      <c r="CL129" s="43" t="s">
        <v>102</v>
      </c>
      <c r="CM129" s="42">
        <v>100.0</v>
      </c>
      <c r="CN129" s="43" t="s">
        <v>99</v>
      </c>
      <c r="CO129" s="1"/>
      <c r="CP129" s="1"/>
      <c r="CQ129" s="1"/>
      <c r="CR129" s="1"/>
      <c r="CS129" s="1"/>
      <c r="CT129" s="1"/>
      <c r="CU129" s="1"/>
    </row>
    <row r="130" ht="48.0" customHeight="1">
      <c r="A130" s="28">
        <v>2284.0</v>
      </c>
      <c r="B130" s="29">
        <v>28.0</v>
      </c>
      <c r="C130" s="30">
        <v>16.0</v>
      </c>
      <c r="D130" s="30">
        <v>26.625</v>
      </c>
      <c r="E130" s="30">
        <v>4.0</v>
      </c>
      <c r="F130" s="30">
        <v>7.0</v>
      </c>
      <c r="G130" s="30">
        <v>12.0</v>
      </c>
      <c r="H130" s="30">
        <v>23.5</v>
      </c>
      <c r="I130" s="30">
        <v>5.0</v>
      </c>
      <c r="J130" s="30">
        <v>22.0</v>
      </c>
      <c r="K130" s="30">
        <v>14.5</v>
      </c>
      <c r="L130" s="30">
        <v>26.25</v>
      </c>
      <c r="M130" s="30">
        <v>4.0</v>
      </c>
      <c r="N130" s="30">
        <v>14.0</v>
      </c>
      <c r="O130" s="31">
        <f>LARGE(Data!$K130:$N130,1)</f>
        <v>26.25</v>
      </c>
      <c r="P130" s="31">
        <f>LARGE(Data!$K130:$N130,2)</f>
        <v>14.5</v>
      </c>
      <c r="Q130" s="31">
        <f>LARGE(Data!$K130:$N130,3)</f>
        <v>14</v>
      </c>
      <c r="R130" s="31">
        <f>LARGE(Data!$K130:$N130,4)</f>
        <v>4</v>
      </c>
      <c r="S130" s="32">
        <f>LARGE(Data!$C130:$F130,1)</f>
        <v>26.625</v>
      </c>
      <c r="T130" s="32">
        <f>LARGE(Data!$C130:$F130,2)</f>
        <v>16</v>
      </c>
      <c r="U130" s="32">
        <f>LARGE(Data!$C130:$F130,3)</f>
        <v>7</v>
      </c>
      <c r="V130" s="32">
        <f>LARGE(Data!$C130:$F130,4)</f>
        <v>4</v>
      </c>
      <c r="W130" s="33">
        <f>LARGE(Data!$G130:$J130,1)</f>
        <v>23.5</v>
      </c>
      <c r="X130" s="33">
        <f>LARGE(Data!$G130:$J130,2)</f>
        <v>22</v>
      </c>
      <c r="Y130" s="33">
        <f>LARGE(Data!$G130:$J130,3)</f>
        <v>12</v>
      </c>
      <c r="Z130" s="33">
        <f>LARGE(Data!$G130:$J130,4)</f>
        <v>5</v>
      </c>
      <c r="AA130" s="30">
        <f>Data!$O130-Data!$P130</f>
        <v>11.75</v>
      </c>
      <c r="AB130" s="30">
        <f>Data!$P130-Data!$Q130</f>
        <v>0.5</v>
      </c>
      <c r="AC130" s="30">
        <f>Data!$Q130-Data!$R130</f>
        <v>10</v>
      </c>
      <c r="AD130" s="30">
        <f>(Data!$AA130+Data!$AB130)/SUM(Data!$AA130:$AC130)</f>
        <v>0.5505617978</v>
      </c>
      <c r="AE130" s="31">
        <f>Data!$AA130^2/SQRT(Data!$AA130^2+Data!$AB130^2+Data!$AC130^2)</f>
        <v>8.943393134</v>
      </c>
      <c r="AF130" s="31">
        <f>Data!$AB130^2/SQRT(Data!$AA130^2+Data!$AB130^2+Data!$AC130^2)</f>
        <v>0.01619446471</v>
      </c>
      <c r="AG130" s="31">
        <f>Data!$AC130^2/SQRT(Data!$AA130^2+Data!$AB130^2+Data!$AC130^2)</f>
        <v>6.477785883</v>
      </c>
      <c r="AH130" s="30">
        <f>Data!$S130-Data!$T130</f>
        <v>10.625</v>
      </c>
      <c r="AI130" s="30">
        <f>Data!$T130-Data!$U130</f>
        <v>9</v>
      </c>
      <c r="AJ130" s="30">
        <f>Data!$U130-Data!$V130</f>
        <v>3</v>
      </c>
      <c r="AK130" s="30">
        <f>(Data!$AH130+Data!$AI130)/(Data!$AH130+Data!$AI130+Data!$AJ130)</f>
        <v>0.8674033149</v>
      </c>
      <c r="AL130" s="32">
        <f>Data!$AH130^2/SQRT(Data!$AH130^2+Data!$AI130^2+Data!$AJ130^2)</f>
        <v>7.925503963</v>
      </c>
      <c r="AM130" s="32">
        <f>Data!$AI130^2/SQRT(Data!$AH130^2+Data!$AI130^2+Data!$AJ130^2)</f>
        <v>5.686617653</v>
      </c>
      <c r="AN130" s="32">
        <f>Data!$AJ130^2/SQRT(Data!$AH130^2+Data!$AI130^2+Data!$AJ130^2)</f>
        <v>0.6318464059</v>
      </c>
      <c r="AO130" s="30">
        <f>Data!$W130-Data!$X130</f>
        <v>1.5</v>
      </c>
      <c r="AP130" s="30">
        <f>Data!$X130-Data!$Y130</f>
        <v>10</v>
      </c>
      <c r="AQ130" s="30">
        <f>Data!$Y130-Data!$Z130</f>
        <v>7</v>
      </c>
      <c r="AR130" s="30">
        <f>(Data!$AO130+Data!$AP130)/(Data!$AO130+Data!$AP130+Data!$AQ130)</f>
        <v>0.6216216216</v>
      </c>
      <c r="AS130" s="33">
        <f>Data!$AO130^2/SQRT(Data!$AO130^2+Data!$AP130^2+Data!$AQ130^2)</f>
        <v>0.1829510163</v>
      </c>
      <c r="AT130" s="33">
        <f>Data!$AP130^2/SQRT(Data!$AO130^2+Data!$AP130^2+Data!$AQ130^2)</f>
        <v>8.131156282</v>
      </c>
      <c r="AU130" s="33">
        <f>Data!$AQ130^2/SQRT(Data!$AO130^2+Data!$AP130^2+Data!$AQ130^2)</f>
        <v>3.984266578</v>
      </c>
      <c r="AV130" s="34">
        <f>_xlfn.VAR.P(Data!$K130:$N130)</f>
        <v>62.10546875</v>
      </c>
      <c r="AW130" s="35">
        <f>_xlfn.VAR.P(Data!$C130:$F130)</f>
        <v>77.74511719</v>
      </c>
      <c r="AX130" s="36">
        <f>_xlfn.VAR.P(Data!$G130:$J130)</f>
        <v>57.171875</v>
      </c>
      <c r="AY130" s="37"/>
      <c r="AZ130" s="38"/>
      <c r="BA130" s="39"/>
      <c r="BB130" s="30" t="str">
        <f>IF(AND(Data!$AE130&gt;Data!$AF130,Data!$AE130&gt;Data!$AG130),"1",IF(AND(Data!$AF130&gt;Data!$AE130,Data!$AF130&gt;Data!$AG130),IF(Data!$AF130&lt;2.5*Data!$AE130,"1.2",IF(OR(Data!$AE130&gt;2.5,Data!$AE130+Data!$AF130+Data!$AG130&lt;9),"2.2","2")),IF(AND(Data!$AG130&gt;3.5*Data!$AE130,Data!$AG130&gt;3.5*Data!$AF130,Data!$AE130+Data!$AF130+Data!$AG130&gt;11,Data!$AE130+Data!$AF130&lt;2,Data!$Q130&gt;=18),"3",IF((Data!$AE130&gt;3*Data!$AF130),"1.3",IF(AND(Data!$AF130&gt;3*Data!$AE130,Data!$AF130&gt;2),"2.3","3.3")))))</f>
        <v>1</v>
      </c>
      <c r="BC130" s="30" t="str">
        <f>IF(AND(Data!$AL130&gt;Data!$AM130,Data!$AL130&gt;Data!$AN130),"1",IF(AND(Data!$AM130&gt;Data!$AL130,Data!$AM130&gt;Data!$AN130),IF(Data!$AM130&lt;2.5*Data!$AL130,"1.2",IF(OR(Data!$AL130&gt;2.5,Data!$AL130+Data!$AM130+Data!$AN130&lt;9),"2.2","2")),IF(AND(Data!$AN130&gt;3.5*Data!$AL130,Data!$AN130&gt;3.5*Data!$AM130,Data!$AL130+Data!$AM130+Data!$AN130&gt;11,Data!$AL130+Data!$AM130&lt;2,Data!$U130&gt;=18),"3",IF((Data!$AL130&gt;3*Data!$AM130),"1.3",IF(AND(Data!$AM130&gt;3*Data!$AL130,Data!$AM130&gt;2),"2.3","3.3")))))</f>
        <v>1</v>
      </c>
      <c r="BD130" s="30" t="str">
        <f>IF(AND(Data!$AS130&gt;Data!$AT130,Data!$AS130&gt;Data!$AU130),"1",IF(AND(Data!$AT130&gt;Data!$AS130,Data!$AT130&gt;Data!$AU130),IF(Data!$AT130&lt;2.5*Data!$AS130,"1.2",IF(OR(Data!$AS130&gt;2.5,Data!$AS130+Data!$AT130+Data!$AU130&lt;9),"2.2","2")),IF(AND(Data!$AU130&gt;3.5*Data!$AS130,Data!$AU130&gt;3.5*Data!$AT130,Data!$AS130+Data!$AT130+Data!$AU130&gt;11,Data!$AS130+Data!$AT130&lt;2,Data!$Y130&gt;=18),"3",IF((Data!$AS130&gt;3*Data!$AT130),"1.3",IF(AND(Data!$AT130&gt;3*Data!$AS130,Data!$AT130&gt;2),"2.3","3.3")))))</f>
        <v>2</v>
      </c>
      <c r="BE130" s="30" t="str">
        <f t="array" ref="BE130">XLOOKUP(Data!$O130,Data!$K130:$N130,$K$1:$N$1,"?",0,1)&amp;XLOOKUP(Data!$P130,Data!$K130:$N130,$K$1:$N$1,"?",0,1)&amp;XLOOKUP(Data!$Q130,Data!$K130:$N130,$K$1:$N$1,"?",0,1)</f>
        <v>IDC</v>
      </c>
      <c r="BF130" s="30" t="str">
        <f t="array" ref="BF130">XLOOKUP(Data!$S130,Data!$C130:$F130,$C$1:$F$1,"?",0,1)&amp;XLOOKUP(Data!$T130,Data!$C130:$F130,$C$1:$F$1,"?",0,1)&amp;XLOOKUP(Data!$U130,Data!$C130:$F130,$C$1:$F$1,"?",0,1)</f>
        <v>IDC</v>
      </c>
      <c r="BG130" s="30" t="str">
        <f t="array" ref="BG130">XLOOKUP(Data!$W130,Data!$G130:$J130,$G$1:$J$1,"?",0,1)&amp;XLOOKUP(Data!$X130,Data!$G130:$J130,$G$1:$J$1,"?",0,1)&amp;XLOOKUP(Data!$Y130,Data!$G130:$J130,$G$1:$J$1,"?",0,1)</f>
        <v>ICD</v>
      </c>
      <c r="BH130" s="30" t="str">
        <f>VLOOKUP(LEFT(Data!$BE130,Data!$BB130),'Key 2'!$A$1:$C$40,2,FALSE)</f>
        <v>I</v>
      </c>
      <c r="BI130" s="30" t="str">
        <f>VLOOKUP(LEFT(Data!$BF130,Data!$BC130),'Key 2'!$A$1:$C$40,2,FALSE)</f>
        <v>I</v>
      </c>
      <c r="BJ130" s="30" t="str">
        <f>VLOOKUP(LEFT(Data!$BG130,Data!$BD130),'Key 2'!$A$1:$C$40,2,FALSE)</f>
        <v>IC</v>
      </c>
      <c r="BK130" s="30" t="str">
        <f>IF(AND(Data!$AV130&gt;=15,Data!$O130&gt;=20),"DG",IF(AND(Data!$AW130&gt;=15,Data!$S130&gt;=20),"MG",IF(AND(Data!$AV130&gt;=15,Data!$W130&gt;=20),"LG","0")))</f>
        <v>DG</v>
      </c>
      <c r="BL130" s="30" t="str">
        <f>IF(AND(Data!$BK130="DG",Data!$AW130&gt;=15,Data!$S130&gt;=20,Data!$BH130&lt;&gt;Data!$BI130),"MG","LG")</f>
        <v>LG</v>
      </c>
      <c r="BM130" s="30" t="str">
        <f>IF(Data!$BK130="DG",Data!$BH130,IF(Data!$BK130="MG",Data!$BI130,Data!$BJ130))</f>
        <v>I</v>
      </c>
      <c r="BN130" s="30" t="str">
        <f>IF(Data!$BL130="DG",Data!$BH130,IF(Data!$BL130="MG",Data!$BI130,Data!$BJ130))</f>
        <v>IC</v>
      </c>
      <c r="BO130" s="40"/>
      <c r="BP130" s="40"/>
      <c r="BQ130" s="40"/>
      <c r="BR130" s="41"/>
      <c r="BS130" s="41"/>
      <c r="BT130" s="41" t="str">
        <f>VLOOKUP(Data!$BR130,'Key 1'!$B$1:$D$15,2,FALSE)</f>
        <v>TI</v>
      </c>
      <c r="BU130" s="41" t="str">
        <f>VLOOKUP(Data!$BS130,'Key 1'!$B$1:$D$15,2,FALSE)</f>
        <v>TI</v>
      </c>
      <c r="BV130" s="41">
        <f>VLOOKUP(Data!$BR130,'Key 1'!$B$1:$D$15,3,FALSE)</f>
        <v>0</v>
      </c>
      <c r="BW130" s="41">
        <f>VLOOKUP(Data!$BS130,'Key 1'!$B$1:$D$15,3,FALSE)</f>
        <v>0</v>
      </c>
      <c r="BX130" s="41" t="str">
        <f>IF(Data!$BK130="DG",IF(INT(Data!$BB130)-Data!$BB130&lt;0,"Low","High"),IF(Data!$BK130="MG",IF(INT(Data!$BC130)-Data!$BC130&lt;0,"Low","High"),IF(Data!$BK130="LG",IF(INT(Data!$BD130)-Data!$BD130&lt;0,"Low","High"),"High")))</f>
        <v>High</v>
      </c>
      <c r="BY130" s="41" t="str">
        <f>IF(Data!$BL130="DG",IF(INT(Data!$BB130)-Data!$BB130&lt;0,"Low","High"),IF(Data!$BL130="MG",IF(INT(Data!$BC130)-Data!$BC130&lt;0,"Low","High"),IF(Data!$BL130="LG",IF(INT(Data!$BD130)-Data!$BD130&lt;0,"Low","High"),"High")))</f>
        <v>High</v>
      </c>
      <c r="BZ130" s="41" t="str">
        <f>IF(AND(Data!$BX130="High",Data!$BY130="High"),"High","Low")</f>
        <v>High</v>
      </c>
      <c r="CA130" s="41" t="str">
        <f>IF(AND(Data!$BM130=Data!$BT130,Data!$BN130=Data!$BU130),"Matched",IF(Data!$BM130=Data!$BT130,"Sec Missed", IF(Data!$BN130=Data!$BU130," Pri Missed", "Both Missed")))</f>
        <v>Both Missed</v>
      </c>
      <c r="CB130" s="42">
        <v>100.0</v>
      </c>
      <c r="CC130" s="42">
        <v>100.0</v>
      </c>
      <c r="CD130" s="42">
        <v>100.0</v>
      </c>
      <c r="CE130" s="43" t="s">
        <v>1</v>
      </c>
      <c r="CF130" s="43" t="s">
        <v>1</v>
      </c>
      <c r="CG130" s="43" t="s">
        <v>96</v>
      </c>
      <c r="CH130" s="45" t="s">
        <v>1</v>
      </c>
      <c r="CI130" s="43" t="s">
        <v>97</v>
      </c>
      <c r="CJ130" s="42">
        <v>100.0</v>
      </c>
      <c r="CK130" s="43" t="s">
        <v>96</v>
      </c>
      <c r="CL130" s="43" t="s">
        <v>98</v>
      </c>
      <c r="CM130" s="42">
        <v>100.0</v>
      </c>
      <c r="CN130" s="43" t="s">
        <v>99</v>
      </c>
      <c r="CO130" s="1"/>
      <c r="CP130" s="1"/>
      <c r="CQ130" s="1"/>
      <c r="CR130" s="1"/>
      <c r="CS130" s="1"/>
      <c r="CT130" s="1"/>
      <c r="CU130" s="1"/>
    </row>
    <row r="131" ht="48.0" customHeight="1">
      <c r="A131" s="28">
        <v>2285.0</v>
      </c>
      <c r="B131" s="29">
        <v>28.0</v>
      </c>
      <c r="C131" s="30">
        <v>24.0</v>
      </c>
      <c r="D131" s="30">
        <v>14.0</v>
      </c>
      <c r="E131" s="30">
        <v>3.0</v>
      </c>
      <c r="F131" s="30">
        <v>24.0</v>
      </c>
      <c r="G131" s="30">
        <v>18.0</v>
      </c>
      <c r="H131" s="30">
        <v>16.0</v>
      </c>
      <c r="I131" s="30">
        <v>4.0</v>
      </c>
      <c r="J131" s="30">
        <v>22.0</v>
      </c>
      <c r="K131" s="30">
        <v>21.0</v>
      </c>
      <c r="L131" s="30">
        <v>14.0</v>
      </c>
      <c r="M131" s="30">
        <v>3.0</v>
      </c>
      <c r="N131" s="30">
        <v>24.0</v>
      </c>
      <c r="O131" s="31">
        <f>LARGE(Data!$K131:$N131,1)</f>
        <v>24</v>
      </c>
      <c r="P131" s="31">
        <f>LARGE(Data!$K131:$N131,2)</f>
        <v>21</v>
      </c>
      <c r="Q131" s="31">
        <f>LARGE(Data!$K131:$N131,3)</f>
        <v>14</v>
      </c>
      <c r="R131" s="31">
        <f>LARGE(Data!$K131:$N131,4)</f>
        <v>3</v>
      </c>
      <c r="S131" s="32">
        <f>LARGE(Data!$C131:$F131,1)</f>
        <v>24</v>
      </c>
      <c r="T131" s="32">
        <f>LARGE(Data!$C131:$F131,2)</f>
        <v>24</v>
      </c>
      <c r="U131" s="32">
        <f>LARGE(Data!$C131:$F131,3)</f>
        <v>14</v>
      </c>
      <c r="V131" s="32">
        <f>LARGE(Data!$C131:$F131,4)</f>
        <v>3</v>
      </c>
      <c r="W131" s="33">
        <f>LARGE(Data!$G131:$J131,1)</f>
        <v>22</v>
      </c>
      <c r="X131" s="33">
        <f>LARGE(Data!$G131:$J131,2)</f>
        <v>18</v>
      </c>
      <c r="Y131" s="33">
        <f>LARGE(Data!$G131:$J131,3)</f>
        <v>16</v>
      </c>
      <c r="Z131" s="33">
        <f>LARGE(Data!$G131:$J131,4)</f>
        <v>4</v>
      </c>
      <c r="AA131" s="30">
        <f>Data!$O131-Data!$P131</f>
        <v>3</v>
      </c>
      <c r="AB131" s="30">
        <f>Data!$P131-Data!$Q131</f>
        <v>7</v>
      </c>
      <c r="AC131" s="30">
        <f>Data!$Q131-Data!$R131</f>
        <v>11</v>
      </c>
      <c r="AD131" s="30">
        <f>(Data!$AA131+Data!$AB131)/SUM(Data!$AA131:$AC131)</f>
        <v>0.4761904762</v>
      </c>
      <c r="AE131" s="31">
        <f>Data!$AA131^2/SQRT(Data!$AA131^2+Data!$AB131^2+Data!$AC131^2)</f>
        <v>0.6726915835</v>
      </c>
      <c r="AF131" s="31">
        <f>Data!$AB131^2/SQRT(Data!$AA131^2+Data!$AB131^2+Data!$AC131^2)</f>
        <v>3.662431954</v>
      </c>
      <c r="AG131" s="31">
        <f>Data!$AC131^2/SQRT(Data!$AA131^2+Data!$AB131^2+Data!$AC131^2)</f>
        <v>9.043964622</v>
      </c>
      <c r="AH131" s="30">
        <f>Data!$S131-Data!$T131</f>
        <v>0</v>
      </c>
      <c r="AI131" s="30">
        <f>Data!$T131-Data!$U131</f>
        <v>10</v>
      </c>
      <c r="AJ131" s="30">
        <f>Data!$U131-Data!$V131</f>
        <v>11</v>
      </c>
      <c r="AK131" s="30">
        <f>(Data!$AH131+Data!$AI131)/(Data!$AH131+Data!$AI131+Data!$AJ131)</f>
        <v>0.4761904762</v>
      </c>
      <c r="AL131" s="32">
        <f>Data!$AH131^2/SQRT(Data!$AH131^2+Data!$AI131^2+Data!$AJ131^2)</f>
        <v>0</v>
      </c>
      <c r="AM131" s="32">
        <f>Data!$AI131^2/SQRT(Data!$AH131^2+Data!$AI131^2+Data!$AJ131^2)</f>
        <v>6.72672794</v>
      </c>
      <c r="AN131" s="32">
        <f>Data!$AJ131^2/SQRT(Data!$AH131^2+Data!$AI131^2+Data!$AJ131^2)</f>
        <v>8.139340807</v>
      </c>
      <c r="AO131" s="30">
        <f>Data!$W131-Data!$X131</f>
        <v>4</v>
      </c>
      <c r="AP131" s="30">
        <f>Data!$X131-Data!$Y131</f>
        <v>2</v>
      </c>
      <c r="AQ131" s="30">
        <f>Data!$Y131-Data!$Z131</f>
        <v>12</v>
      </c>
      <c r="AR131" s="30">
        <f>(Data!$AO131+Data!$AP131)/(Data!$AO131+Data!$AP131+Data!$AQ131)</f>
        <v>0.3333333333</v>
      </c>
      <c r="AS131" s="33">
        <f>Data!$AO131^2/SQRT(Data!$AO131^2+Data!$AP131^2+Data!$AQ131^2)</f>
        <v>1.249390095</v>
      </c>
      <c r="AT131" s="33">
        <f>Data!$AP131^2/SQRT(Data!$AO131^2+Data!$AP131^2+Data!$AQ131^2)</f>
        <v>0.3123475238</v>
      </c>
      <c r="AU131" s="33">
        <f>Data!$AQ131^2/SQRT(Data!$AO131^2+Data!$AP131^2+Data!$AQ131^2)</f>
        <v>11.24451086</v>
      </c>
      <c r="AV131" s="34">
        <f>_xlfn.VAR.P(Data!$K131:$N131)</f>
        <v>65.25</v>
      </c>
      <c r="AW131" s="35">
        <f>_xlfn.VAR.P(Data!$C131:$F131)</f>
        <v>75.1875</v>
      </c>
      <c r="AX131" s="36">
        <f>_xlfn.VAR.P(Data!$G131:$J131)</f>
        <v>45</v>
      </c>
      <c r="AY131" s="37"/>
      <c r="AZ131" s="38"/>
      <c r="BA131" s="39"/>
      <c r="BB131" s="30" t="str">
        <f>IF(AND(Data!$AE131&gt;Data!$AF131,Data!$AE131&gt;Data!$AG131),"1",IF(AND(Data!$AF131&gt;Data!$AE131,Data!$AF131&gt;Data!$AG131),IF(Data!$AF131&lt;2.5*Data!$AE131,"1.2",IF(OR(Data!$AE131&gt;2.5,Data!$AE131+Data!$AF131+Data!$AG131&lt;9),"2.2","2")),IF(AND(Data!$AG131&gt;3.5*Data!$AE131,Data!$AG131&gt;3.5*Data!$AF131,Data!$AE131+Data!$AF131+Data!$AG131&gt;11,Data!$AE131+Data!$AF131&lt;2,Data!$Q131&gt;=18),"3",IF((Data!$AE131&gt;3*Data!$AF131),"1.3",IF(AND(Data!$AF131&gt;3*Data!$AE131,Data!$AF131&gt;2),"2.3","3.3")))))</f>
        <v>2.3</v>
      </c>
      <c r="BC131" s="30" t="str">
        <f>IF(AND(Data!$AL131&gt;Data!$AM131,Data!$AL131&gt;Data!$AN131),"1",IF(AND(Data!$AM131&gt;Data!$AL131,Data!$AM131&gt;Data!$AN131),IF(Data!$AM131&lt;2.5*Data!$AL131,"1.2",IF(OR(Data!$AL131&gt;2.5,Data!$AL131+Data!$AM131+Data!$AN131&lt;9),"2.2","2")),IF(AND(Data!$AN131&gt;3.5*Data!$AL131,Data!$AN131&gt;3.5*Data!$AM131,Data!$AL131+Data!$AM131+Data!$AN131&gt;11,Data!$AL131+Data!$AM131&lt;2,Data!$U131&gt;=18),"3",IF((Data!$AL131&gt;3*Data!$AM131),"1.3",IF(AND(Data!$AM131&gt;3*Data!$AL131,Data!$AM131&gt;2),"2.3","3.3")))))</f>
        <v>2.3</v>
      </c>
      <c r="BD131" s="30" t="str">
        <f>IF(AND(Data!$AS131&gt;Data!$AT131,Data!$AS131&gt;Data!$AU131),"1",IF(AND(Data!$AT131&gt;Data!$AS131,Data!$AT131&gt;Data!$AU131),IF(Data!$AT131&lt;2.5*Data!$AS131,"1.2",IF(OR(Data!$AS131&gt;2.5,Data!$AS131+Data!$AT131+Data!$AU131&lt;9),"2.2","2")),IF(AND(Data!$AU131&gt;3.5*Data!$AS131,Data!$AU131&gt;3.5*Data!$AT131,Data!$AS131+Data!$AT131+Data!$AU131&gt;11,Data!$AS131+Data!$AT131&lt;2,Data!$Y131&gt;=18),"3",IF((Data!$AS131&gt;3*Data!$AT131),"1.3",IF(AND(Data!$AT131&gt;3*Data!$AS131,Data!$AT131&gt;2),"2.3","3.3")))))</f>
        <v>1.3</v>
      </c>
      <c r="BE131" s="30" t="str">
        <f t="array" ref="BE131">XLOOKUP(Data!$O131,Data!$K131:$N131,$K$1:$N$1,"?",0,1)&amp;XLOOKUP(Data!$P131,Data!$K131:$N131,$K$1:$N$1,"?",0,1)&amp;XLOOKUP(Data!$Q131,Data!$K131:$N131,$K$1:$N$1,"?",0,1)</f>
        <v>CDI</v>
      </c>
      <c r="BF131" s="30" t="str">
        <f t="array" ref="BF131">XLOOKUP(Data!$S131,Data!$C131:$F131,$C$1:$F$1,"?",0,1)&amp;XLOOKUP(Data!$T131,Data!$C131:$F131,$C$1:$F$1,"?",0,1)&amp;XLOOKUP(Data!$U131,Data!$C131:$F131,$C$1:$F$1,"?",0,1)</f>
        <v>DDI</v>
      </c>
      <c r="BG131" s="30" t="str">
        <f t="array" ref="BG131">XLOOKUP(Data!$W131,Data!$G131:$J131,$G$1:$J$1,"?",0,1)&amp;XLOOKUP(Data!$X131,Data!$G131:$J131,$G$1:$J$1,"?",0,1)&amp;XLOOKUP(Data!$Y131,Data!$G131:$J131,$G$1:$J$1,"?",0,1)</f>
        <v>CDI</v>
      </c>
      <c r="BH131" s="30" t="str">
        <f>VLOOKUP(LEFT(Data!$BE131,Data!$BB131),'Key 2'!$A$1:$C$40,2,FALSE)</f>
        <v>DC</v>
      </c>
      <c r="BI131" s="30" t="str">
        <f>VLOOKUP(LEFT(Data!$BF131,Data!$BC131),'Key 2'!$A$1:$C$40,2,FALSE)</f>
        <v>#N/A</v>
      </c>
      <c r="BJ131" s="30" t="str">
        <f>VLOOKUP(LEFT(Data!$BG131,Data!$BD131),'Key 2'!$A$1:$C$40,2,FALSE)</f>
        <v>C</v>
      </c>
      <c r="BK131" s="30" t="str">
        <f>IF(AND(Data!$AV131&gt;=15,Data!$O131&gt;=20),"DG",IF(AND(Data!$AW131&gt;=15,Data!$S131&gt;=20),"MG",IF(AND(Data!$AV131&gt;=15,Data!$W131&gt;=20),"LG","0")))</f>
        <v>DG</v>
      </c>
      <c r="BL131" s="30" t="str">
        <f>IF(AND(Data!$BK131="DG",Data!$AW131&gt;=15,Data!$S131&gt;=20,Data!$BH131&lt;&gt;Data!$BI131),"MG","LG")</f>
        <v>#N/A</v>
      </c>
      <c r="BM131" s="30" t="str">
        <f>IF(Data!$BK131="DG",Data!$BH131,IF(Data!$BK131="MG",Data!$BI131,Data!$BJ131))</f>
        <v>DC</v>
      </c>
      <c r="BN131" s="30" t="str">
        <f>IF(Data!$BL131="DG",Data!$BH131,IF(Data!$BL131="MG",Data!$BI131,Data!$BJ131))</f>
        <v>#N/A</v>
      </c>
      <c r="BO131" s="40"/>
      <c r="BP131" s="40"/>
      <c r="BQ131" s="40"/>
      <c r="BR131" s="41"/>
      <c r="BS131" s="41"/>
      <c r="BT131" s="41" t="str">
        <f>VLOOKUP(Data!$BR131,'Key 1'!$B$1:$D$15,2,FALSE)</f>
        <v>TI</v>
      </c>
      <c r="BU131" s="41" t="str">
        <f>VLOOKUP(Data!$BS131,'Key 1'!$B$1:$D$15,2,FALSE)</f>
        <v>TI</v>
      </c>
      <c r="BV131" s="41">
        <f>VLOOKUP(Data!$BR131,'Key 1'!$B$1:$D$15,3,FALSE)</f>
        <v>0</v>
      </c>
      <c r="BW131" s="41">
        <f>VLOOKUP(Data!$BS131,'Key 1'!$B$1:$D$15,3,FALSE)</f>
        <v>0</v>
      </c>
      <c r="BX131" s="41" t="str">
        <f>IF(Data!$BK131="DG",IF(INT(Data!$BB131)-Data!$BB131&lt;0,"Low","High"),IF(Data!$BK131="MG",IF(INT(Data!$BC131)-Data!$BC131&lt;0,"Low","High"),IF(Data!$BK131="LG",IF(INT(Data!$BD131)-Data!$BD131&lt;0,"Low","High"),"High")))</f>
        <v>Low</v>
      </c>
      <c r="BY131" s="41" t="str">
        <f>IF(Data!$BL131="DG",IF(INT(Data!$BB131)-Data!$BB131&lt;0,"Low","High"),IF(Data!$BL131="MG",IF(INT(Data!$BC131)-Data!$BC131&lt;0,"Low","High"),IF(Data!$BL131="LG",IF(INT(Data!$BD131)-Data!$BD131&lt;0,"Low","High"),"High")))</f>
        <v>#N/A</v>
      </c>
      <c r="BZ131" s="41" t="str">
        <f>IF(AND(Data!$BX131="High",Data!$BY131="High"),"High","Low")</f>
        <v>#N/A</v>
      </c>
      <c r="CA131" s="41" t="str">
        <f>IF(AND(Data!$BM131=Data!$BT131,Data!$BN131=Data!$BU131),"Matched",IF(Data!$BM131=Data!$BT131,"Sec Missed", IF(Data!$BN131=Data!$BU131," Pri Missed", "Both Missed")))</f>
        <v>#N/A</v>
      </c>
      <c r="CB131" s="42">
        <v>100.0</v>
      </c>
      <c r="CC131" s="42">
        <v>100.0</v>
      </c>
      <c r="CD131" s="42">
        <v>100.0</v>
      </c>
      <c r="CE131" s="43" t="s">
        <v>17</v>
      </c>
      <c r="CF131" s="43" t="s">
        <v>17</v>
      </c>
      <c r="CG131" s="43" t="s">
        <v>101</v>
      </c>
      <c r="CH131" s="45" t="s">
        <v>17</v>
      </c>
      <c r="CI131" s="43" t="s">
        <v>97</v>
      </c>
      <c r="CJ131" s="42">
        <v>100.0</v>
      </c>
      <c r="CK131" s="43" t="s">
        <v>101</v>
      </c>
      <c r="CL131" s="43" t="s">
        <v>98</v>
      </c>
      <c r="CM131" s="42">
        <v>100.0</v>
      </c>
      <c r="CN131" s="43" t="s">
        <v>103</v>
      </c>
      <c r="CO131" s="1"/>
      <c r="CP131" s="1"/>
      <c r="CQ131" s="1"/>
      <c r="CR131" s="1"/>
      <c r="CS131" s="1"/>
      <c r="CT131" s="1"/>
      <c r="CU131" s="1"/>
    </row>
    <row r="132" ht="48.0" customHeight="1">
      <c r="A132" s="28">
        <v>2286.0</v>
      </c>
      <c r="B132" s="29">
        <v>28.0</v>
      </c>
      <c r="C132" s="30">
        <v>19.0</v>
      </c>
      <c r="D132" s="30">
        <v>14.0</v>
      </c>
      <c r="E132" s="30">
        <v>7.0</v>
      </c>
      <c r="F132" s="30">
        <v>24.0</v>
      </c>
      <c r="G132" s="30">
        <v>24.0</v>
      </c>
      <c r="H132" s="30">
        <v>2.75</v>
      </c>
      <c r="I132" s="30">
        <v>9.0</v>
      </c>
      <c r="J132" s="30">
        <v>24.0</v>
      </c>
      <c r="K132" s="30">
        <v>21.0</v>
      </c>
      <c r="L132" s="30">
        <v>4.0</v>
      </c>
      <c r="M132" s="30">
        <v>7.0</v>
      </c>
      <c r="N132" s="30">
        <v>25.0</v>
      </c>
      <c r="O132" s="31">
        <f>LARGE(Data!$K132:$N132,1)</f>
        <v>25</v>
      </c>
      <c r="P132" s="31">
        <f>LARGE(Data!$K132:$N132,2)</f>
        <v>21</v>
      </c>
      <c r="Q132" s="31">
        <f>LARGE(Data!$K132:$N132,3)</f>
        <v>7</v>
      </c>
      <c r="R132" s="31">
        <f>LARGE(Data!$K132:$N132,4)</f>
        <v>4</v>
      </c>
      <c r="S132" s="32">
        <f>LARGE(Data!$C132:$F132,1)</f>
        <v>24</v>
      </c>
      <c r="T132" s="32">
        <f>LARGE(Data!$C132:$F132,2)</f>
        <v>19</v>
      </c>
      <c r="U132" s="32">
        <f>LARGE(Data!$C132:$F132,3)</f>
        <v>14</v>
      </c>
      <c r="V132" s="32">
        <f>LARGE(Data!$C132:$F132,4)</f>
        <v>7</v>
      </c>
      <c r="W132" s="33">
        <f>LARGE(Data!$G132:$J132,1)</f>
        <v>24</v>
      </c>
      <c r="X132" s="33">
        <f>LARGE(Data!$G132:$J132,2)</f>
        <v>24</v>
      </c>
      <c r="Y132" s="33">
        <f>LARGE(Data!$G132:$J132,3)</f>
        <v>9</v>
      </c>
      <c r="Z132" s="33">
        <f>LARGE(Data!$G132:$J132,4)</f>
        <v>2.75</v>
      </c>
      <c r="AA132" s="30">
        <f>Data!$O132-Data!$P132</f>
        <v>4</v>
      </c>
      <c r="AB132" s="30">
        <f>Data!$P132-Data!$Q132</f>
        <v>14</v>
      </c>
      <c r="AC132" s="30">
        <f>Data!$Q132-Data!$R132</f>
        <v>3</v>
      </c>
      <c r="AD132" s="30">
        <f>(Data!$AA132+Data!$AB132)/SUM(Data!$AA132:$AC132)</f>
        <v>0.8571428571</v>
      </c>
      <c r="AE132" s="31">
        <f>Data!$AA132^2/SQRT(Data!$AA132^2+Data!$AB132^2+Data!$AC132^2)</f>
        <v>1.07627647</v>
      </c>
      <c r="AF132" s="31">
        <f>Data!$AB132^2/SQRT(Data!$AA132^2+Data!$AB132^2+Data!$AC132^2)</f>
        <v>13.18438676</v>
      </c>
      <c r="AG132" s="31">
        <f>Data!$AC132^2/SQRT(Data!$AA132^2+Data!$AB132^2+Data!$AC132^2)</f>
        <v>0.6054055146</v>
      </c>
      <c r="AH132" s="30">
        <f>Data!$S132-Data!$T132</f>
        <v>5</v>
      </c>
      <c r="AI132" s="30">
        <f>Data!$T132-Data!$U132</f>
        <v>5</v>
      </c>
      <c r="AJ132" s="30">
        <f>Data!$U132-Data!$V132</f>
        <v>7</v>
      </c>
      <c r="AK132" s="30">
        <f>(Data!$AH132+Data!$AI132)/(Data!$AH132+Data!$AI132+Data!$AJ132)</f>
        <v>0.5882352941</v>
      </c>
      <c r="AL132" s="32">
        <f>Data!$AH132^2/SQRT(Data!$AH132^2+Data!$AI132^2+Data!$AJ132^2)</f>
        <v>2.512594538</v>
      </c>
      <c r="AM132" s="32">
        <f>Data!$AI132^2/SQRT(Data!$AH132^2+Data!$AI132^2+Data!$AJ132^2)</f>
        <v>2.512594538</v>
      </c>
      <c r="AN132" s="32">
        <f>Data!$AJ132^2/SQRT(Data!$AH132^2+Data!$AI132^2+Data!$AJ132^2)</f>
        <v>4.924685295</v>
      </c>
      <c r="AO132" s="30">
        <f>Data!$W132-Data!$X132</f>
        <v>0</v>
      </c>
      <c r="AP132" s="30">
        <f>Data!$X132-Data!$Y132</f>
        <v>15</v>
      </c>
      <c r="AQ132" s="30">
        <f>Data!$Y132-Data!$Z132</f>
        <v>6.25</v>
      </c>
      <c r="AR132" s="30">
        <f>(Data!$AO132+Data!$AP132)/(Data!$AO132+Data!$AP132+Data!$AQ132)</f>
        <v>0.7058823529</v>
      </c>
      <c r="AS132" s="33">
        <f>Data!$AO132^2/SQRT(Data!$AO132^2+Data!$AP132^2+Data!$AQ132^2)</f>
        <v>0</v>
      </c>
      <c r="AT132" s="33">
        <f>Data!$AP132^2/SQRT(Data!$AO132^2+Data!$AP132^2+Data!$AQ132^2)</f>
        <v>13.84615385</v>
      </c>
      <c r="AU132" s="33">
        <f>Data!$AQ132^2/SQRT(Data!$AO132^2+Data!$AP132^2+Data!$AQ132^2)</f>
        <v>2.403846154</v>
      </c>
      <c r="AV132" s="34">
        <f>_xlfn.VAR.P(Data!$K132:$N132)</f>
        <v>79.6875</v>
      </c>
      <c r="AW132" s="35">
        <f>_xlfn.VAR.P(Data!$C132:$F132)</f>
        <v>39.5</v>
      </c>
      <c r="AX132" s="36">
        <f>_xlfn.VAR.P(Data!$G132:$J132)</f>
        <v>87.01171875</v>
      </c>
      <c r="AY132" s="37"/>
      <c r="AZ132" s="38"/>
      <c r="BA132" s="39"/>
      <c r="BB132" s="30" t="str">
        <f>IF(AND(Data!$AE132&gt;Data!$AF132,Data!$AE132&gt;Data!$AG132),"1",IF(AND(Data!$AF132&gt;Data!$AE132,Data!$AF132&gt;Data!$AG132),IF(Data!$AF132&lt;2.5*Data!$AE132,"1.2",IF(OR(Data!$AE132&gt;2.5,Data!$AE132+Data!$AF132+Data!$AG132&lt;9),"2.2","2")),IF(AND(Data!$AG132&gt;3.5*Data!$AE132,Data!$AG132&gt;3.5*Data!$AF132,Data!$AE132+Data!$AF132+Data!$AG132&gt;11,Data!$AE132+Data!$AF132&lt;2,Data!$Q132&gt;=18),"3",IF((Data!$AE132&gt;3*Data!$AF132),"1.3",IF(AND(Data!$AF132&gt;3*Data!$AE132,Data!$AF132&gt;2),"2.3","3.3")))))</f>
        <v>2</v>
      </c>
      <c r="BC132" s="30" t="str">
        <f>IF(AND(Data!$AL132&gt;Data!$AM132,Data!$AL132&gt;Data!$AN132),"1",IF(AND(Data!$AM132&gt;Data!$AL132,Data!$AM132&gt;Data!$AN132),IF(Data!$AM132&lt;2.5*Data!$AL132,"1.2",IF(OR(Data!$AL132&gt;2.5,Data!$AL132+Data!$AM132+Data!$AN132&lt;9),"2.2","2")),IF(AND(Data!$AN132&gt;3.5*Data!$AL132,Data!$AN132&gt;3.5*Data!$AM132,Data!$AL132+Data!$AM132+Data!$AN132&gt;11,Data!$AL132+Data!$AM132&lt;2,Data!$U132&gt;=18),"3",IF((Data!$AL132&gt;3*Data!$AM132),"1.3",IF(AND(Data!$AM132&gt;3*Data!$AL132,Data!$AM132&gt;2),"2.3","3.3")))))</f>
        <v>3.3</v>
      </c>
      <c r="BD132" s="30" t="str">
        <f>IF(AND(Data!$AS132&gt;Data!$AT132,Data!$AS132&gt;Data!$AU132),"1",IF(AND(Data!$AT132&gt;Data!$AS132,Data!$AT132&gt;Data!$AU132),IF(Data!$AT132&lt;2.5*Data!$AS132,"1.2",IF(OR(Data!$AS132&gt;2.5,Data!$AS132+Data!$AT132+Data!$AU132&lt;9),"2.2","2")),IF(AND(Data!$AU132&gt;3.5*Data!$AS132,Data!$AU132&gt;3.5*Data!$AT132,Data!$AS132+Data!$AT132+Data!$AU132&gt;11,Data!$AS132+Data!$AT132&lt;2,Data!$Y132&gt;=18),"3",IF((Data!$AS132&gt;3*Data!$AT132),"1.3",IF(AND(Data!$AT132&gt;3*Data!$AS132,Data!$AT132&gt;2),"2.3","3.3")))))</f>
        <v>2</v>
      </c>
      <c r="BE132" s="30" t="str">
        <f t="array" ref="BE132">XLOOKUP(Data!$O132,Data!$K132:$N132,$K$1:$N$1,"?",0,1)&amp;XLOOKUP(Data!$P132,Data!$K132:$N132,$K$1:$N$1,"?",0,1)&amp;XLOOKUP(Data!$Q132,Data!$K132:$N132,$K$1:$N$1,"?",0,1)</f>
        <v>CDS</v>
      </c>
      <c r="BF132" s="30" t="str">
        <f t="array" ref="BF132">XLOOKUP(Data!$S132,Data!$C132:$F132,$C$1:$F$1,"?",0,1)&amp;XLOOKUP(Data!$T132,Data!$C132:$F132,$C$1:$F$1,"?",0,1)&amp;XLOOKUP(Data!$U132,Data!$C132:$F132,$C$1:$F$1,"?",0,1)</f>
        <v>CDI</v>
      </c>
      <c r="BG132" s="30" t="str">
        <f t="array" ref="BG132">XLOOKUP(Data!$W132,Data!$G132:$J132,$G$1:$J$1,"?",0,1)&amp;XLOOKUP(Data!$X132,Data!$G132:$J132,$G$1:$J$1,"?",0,1)&amp;XLOOKUP(Data!$Y132,Data!$G132:$J132,$G$1:$J$1,"?",0,1)</f>
        <v>DDS</v>
      </c>
      <c r="BH132" s="30" t="str">
        <f>VLOOKUP(LEFT(Data!$BE132,Data!$BB132),'Key 2'!$A$1:$C$40,2,FALSE)</f>
        <v>DC</v>
      </c>
      <c r="BI132" s="30" t="str">
        <f>VLOOKUP(LEFT(Data!$BF132,Data!$BC132),'Key 2'!$A$1:$C$40,2,FALSE)</f>
        <v>DIC</v>
      </c>
      <c r="BJ132" s="30" t="str">
        <f>VLOOKUP(LEFT(Data!$BG132,Data!$BD132),'Key 2'!$A$1:$C$40,2,FALSE)</f>
        <v>#N/A</v>
      </c>
      <c r="BK132" s="30" t="str">
        <f>IF(AND(Data!$AV132&gt;=15,Data!$O132&gt;=20),"DG",IF(AND(Data!$AW132&gt;=15,Data!$S132&gt;=20),"MG",IF(AND(Data!$AV132&gt;=15,Data!$W132&gt;=20),"LG","0")))</f>
        <v>DG</v>
      </c>
      <c r="BL132" s="30" t="str">
        <f>IF(AND(Data!$BK132="DG",Data!$AW132&gt;=15,Data!$S132&gt;=20,Data!$BH132&lt;&gt;Data!$BI132),"MG","LG")</f>
        <v>MG</v>
      </c>
      <c r="BM132" s="30" t="str">
        <f>IF(Data!$BK132="DG",Data!$BH132,IF(Data!$BK132="MG",Data!$BI132,Data!$BJ132))</f>
        <v>DC</v>
      </c>
      <c r="BN132" s="30" t="str">
        <f>IF(Data!$BL132="DG",Data!$BH132,IF(Data!$BL132="MG",Data!$BI132,Data!$BJ132))</f>
        <v>DIC</v>
      </c>
      <c r="BO132" s="40"/>
      <c r="BP132" s="40"/>
      <c r="BQ132" s="40"/>
      <c r="BR132" s="41"/>
      <c r="BS132" s="41"/>
      <c r="BT132" s="41" t="str">
        <f>VLOOKUP(Data!$BR132,'Key 1'!$B$1:$D$15,2,FALSE)</f>
        <v>TI</v>
      </c>
      <c r="BU132" s="41" t="str">
        <f>VLOOKUP(Data!$BS132,'Key 1'!$B$1:$D$15,2,FALSE)</f>
        <v>TI</v>
      </c>
      <c r="BV132" s="41">
        <f>VLOOKUP(Data!$BR132,'Key 1'!$B$1:$D$15,3,FALSE)</f>
        <v>0</v>
      </c>
      <c r="BW132" s="41">
        <f>VLOOKUP(Data!$BS132,'Key 1'!$B$1:$D$15,3,FALSE)</f>
        <v>0</v>
      </c>
      <c r="BX132" s="41" t="str">
        <f>IF(Data!$BK132="DG",IF(INT(Data!$BB132)-Data!$BB132&lt;0,"Low","High"),IF(Data!$BK132="MG",IF(INT(Data!$BC132)-Data!$BC132&lt;0,"Low","High"),IF(Data!$BK132="LG",IF(INT(Data!$BD132)-Data!$BD132&lt;0,"Low","High"),"High")))</f>
        <v>High</v>
      </c>
      <c r="BY132" s="41" t="str">
        <f>IF(Data!$BL132="DG",IF(INT(Data!$BB132)-Data!$BB132&lt;0,"Low","High"),IF(Data!$BL132="MG",IF(INT(Data!$BC132)-Data!$BC132&lt;0,"Low","High"),IF(Data!$BL132="LG",IF(INT(Data!$BD132)-Data!$BD132&lt;0,"Low","High"),"High")))</f>
        <v>Low</v>
      </c>
      <c r="BZ132" s="41" t="str">
        <f>IF(AND(Data!$BX132="High",Data!$BY132="High"),"High","Low")</f>
        <v>Low</v>
      </c>
      <c r="CA132" s="41" t="str">
        <f>IF(AND(Data!$BM132=Data!$BT132,Data!$BN132=Data!$BU132),"Matched",IF(Data!$BM132=Data!$BT132,"Sec Missed", IF(Data!$BN132=Data!$BU132," Pri Missed", "Both Missed")))</f>
        <v>Both Missed</v>
      </c>
      <c r="CB132" s="42">
        <v>100.0</v>
      </c>
      <c r="CC132" s="42">
        <v>100.0</v>
      </c>
      <c r="CD132" s="42">
        <v>100.0</v>
      </c>
      <c r="CE132" s="43" t="s">
        <v>17</v>
      </c>
      <c r="CF132" s="43" t="s">
        <v>17</v>
      </c>
      <c r="CG132" s="43" t="s">
        <v>17</v>
      </c>
      <c r="CH132" s="45" t="s">
        <v>17</v>
      </c>
      <c r="CI132" s="43" t="s">
        <v>97</v>
      </c>
      <c r="CJ132" s="42">
        <v>100.0</v>
      </c>
      <c r="CK132" s="43" t="s">
        <v>17</v>
      </c>
      <c r="CL132" s="43" t="s">
        <v>98</v>
      </c>
      <c r="CM132" s="42">
        <v>100.0</v>
      </c>
      <c r="CN132" s="43" t="s">
        <v>99</v>
      </c>
      <c r="CO132" s="1"/>
      <c r="CP132" s="1"/>
      <c r="CQ132" s="1"/>
      <c r="CR132" s="1"/>
      <c r="CS132" s="1"/>
      <c r="CT132" s="1"/>
      <c r="CU132" s="1"/>
    </row>
    <row r="133" ht="48.0" customHeight="1">
      <c r="A133" s="28">
        <v>2287.0</v>
      </c>
      <c r="B133" s="29">
        <v>28.0</v>
      </c>
      <c r="C133" s="30">
        <v>12.0</v>
      </c>
      <c r="D133" s="30">
        <v>26.125</v>
      </c>
      <c r="E133" s="30">
        <v>11.0</v>
      </c>
      <c r="F133" s="30">
        <v>16.0</v>
      </c>
      <c r="G133" s="30">
        <v>12.0</v>
      </c>
      <c r="H133" s="30">
        <v>23.5</v>
      </c>
      <c r="I133" s="30">
        <v>7.0</v>
      </c>
      <c r="J133" s="30">
        <v>24.0</v>
      </c>
      <c r="K133" s="30">
        <v>12.0</v>
      </c>
      <c r="L133" s="30">
        <v>24.625</v>
      </c>
      <c r="M133" s="30">
        <v>8.0</v>
      </c>
      <c r="N133" s="30">
        <v>20.0</v>
      </c>
      <c r="O133" s="31">
        <f>LARGE(Data!$K133:$N133,1)</f>
        <v>24.625</v>
      </c>
      <c r="P133" s="31">
        <f>LARGE(Data!$K133:$N133,2)</f>
        <v>20</v>
      </c>
      <c r="Q133" s="31">
        <f>LARGE(Data!$K133:$N133,3)</f>
        <v>12</v>
      </c>
      <c r="R133" s="31">
        <f>LARGE(Data!$K133:$N133,4)</f>
        <v>8</v>
      </c>
      <c r="S133" s="32">
        <f>LARGE(Data!$C133:$F133,1)</f>
        <v>26.125</v>
      </c>
      <c r="T133" s="32">
        <f>LARGE(Data!$C133:$F133,2)</f>
        <v>16</v>
      </c>
      <c r="U133" s="32">
        <f>LARGE(Data!$C133:$F133,3)</f>
        <v>12</v>
      </c>
      <c r="V133" s="32">
        <f>LARGE(Data!$C133:$F133,4)</f>
        <v>11</v>
      </c>
      <c r="W133" s="33">
        <f>LARGE(Data!$G133:$J133,1)</f>
        <v>24</v>
      </c>
      <c r="X133" s="33">
        <f>LARGE(Data!$G133:$J133,2)</f>
        <v>23.5</v>
      </c>
      <c r="Y133" s="33">
        <f>LARGE(Data!$G133:$J133,3)</f>
        <v>12</v>
      </c>
      <c r="Z133" s="33">
        <f>LARGE(Data!$G133:$J133,4)</f>
        <v>7</v>
      </c>
      <c r="AA133" s="30">
        <f>Data!$O133-Data!$P133</f>
        <v>4.625</v>
      </c>
      <c r="AB133" s="30">
        <f>Data!$P133-Data!$Q133</f>
        <v>8</v>
      </c>
      <c r="AC133" s="30">
        <f>Data!$Q133-Data!$R133</f>
        <v>4</v>
      </c>
      <c r="AD133" s="30">
        <f>(Data!$AA133+Data!$AB133)/SUM(Data!$AA133:$AC133)</f>
        <v>0.7593984962</v>
      </c>
      <c r="AE133" s="31">
        <f>Data!$AA133^2/SQRT(Data!$AA133^2+Data!$AB133^2+Data!$AC133^2)</f>
        <v>2.124342678</v>
      </c>
      <c r="AF133" s="31">
        <f>Data!$AB133^2/SQRT(Data!$AA133^2+Data!$AB133^2+Data!$AC133^2)</f>
        <v>6.355958807</v>
      </c>
      <c r="AG133" s="31">
        <f>Data!$AC133^2/SQRT(Data!$AA133^2+Data!$AB133^2+Data!$AC133^2)</f>
        <v>1.588989702</v>
      </c>
      <c r="AH133" s="30">
        <f>Data!$S133-Data!$T133</f>
        <v>10.125</v>
      </c>
      <c r="AI133" s="30">
        <f>Data!$T133-Data!$U133</f>
        <v>4</v>
      </c>
      <c r="AJ133" s="30">
        <f>Data!$U133-Data!$V133</f>
        <v>1</v>
      </c>
      <c r="AK133" s="30">
        <f>(Data!$AH133+Data!$AI133)/(Data!$AH133+Data!$AI133+Data!$AJ133)</f>
        <v>0.9338842975</v>
      </c>
      <c r="AL133" s="32">
        <f>Data!$AH133^2/SQRT(Data!$AH133^2+Data!$AI133^2+Data!$AJ133^2)</f>
        <v>9.377298058</v>
      </c>
      <c r="AM133" s="32">
        <f>Data!$AI133^2/SQRT(Data!$AH133^2+Data!$AI133^2+Data!$AJ133^2)</f>
        <v>1.463550253</v>
      </c>
      <c r="AN133" s="32">
        <f>Data!$AJ133^2/SQRT(Data!$AH133^2+Data!$AI133^2+Data!$AJ133^2)</f>
        <v>0.09147189083</v>
      </c>
      <c r="AO133" s="30">
        <f>Data!$W133-Data!$X133</f>
        <v>0.5</v>
      </c>
      <c r="AP133" s="30">
        <f>Data!$X133-Data!$Y133</f>
        <v>11.5</v>
      </c>
      <c r="AQ133" s="30">
        <f>Data!$Y133-Data!$Z133</f>
        <v>5</v>
      </c>
      <c r="AR133" s="30">
        <f>(Data!$AO133+Data!$AP133)/(Data!$AO133+Data!$AP133+Data!$AQ133)</f>
        <v>0.7058823529</v>
      </c>
      <c r="AS133" s="33">
        <f>Data!$AO133^2/SQRT(Data!$AO133^2+Data!$AP133^2+Data!$AQ133^2)</f>
        <v>0.01992047682</v>
      </c>
      <c r="AT133" s="33">
        <f>Data!$AP133^2/SQRT(Data!$AO133^2+Data!$AP133^2+Data!$AQ133^2)</f>
        <v>10.53793224</v>
      </c>
      <c r="AU133" s="33">
        <f>Data!$AQ133^2/SQRT(Data!$AO133^2+Data!$AP133^2+Data!$AQ133^2)</f>
        <v>1.992047682</v>
      </c>
      <c r="AV133" s="34">
        <f>_xlfn.VAR.P(Data!$K133:$N133)</f>
        <v>42.57324219</v>
      </c>
      <c r="AW133" s="35">
        <f>_xlfn.VAR.P(Data!$C133:$F133)</f>
        <v>35.79980469</v>
      </c>
      <c r="AX133" s="36">
        <f>_xlfn.VAR.P(Data!$G133:$J133)</f>
        <v>53.921875</v>
      </c>
      <c r="AY133" s="37"/>
      <c r="AZ133" s="38"/>
      <c r="BA133" s="39"/>
      <c r="BB133" s="30" t="str">
        <f>IF(AND(Data!$AE133&gt;Data!$AF133,Data!$AE133&gt;Data!$AG133),"1",IF(AND(Data!$AF133&gt;Data!$AE133,Data!$AF133&gt;Data!$AG133),IF(Data!$AF133&lt;2.5*Data!$AE133,"1.2",IF(OR(Data!$AE133&gt;2.5,Data!$AE133+Data!$AF133+Data!$AG133&lt;9),"2.2","2")),IF(AND(Data!$AG133&gt;3.5*Data!$AE133,Data!$AG133&gt;3.5*Data!$AF133,Data!$AE133+Data!$AF133+Data!$AG133&gt;11,Data!$AE133+Data!$AF133&lt;2,Data!$Q133&gt;=18),"3",IF((Data!$AE133&gt;3*Data!$AF133),"1.3",IF(AND(Data!$AF133&gt;3*Data!$AE133,Data!$AF133&gt;2),"2.3","3.3")))))</f>
        <v>2</v>
      </c>
      <c r="BC133" s="30" t="str">
        <f>IF(AND(Data!$AL133&gt;Data!$AM133,Data!$AL133&gt;Data!$AN133),"1",IF(AND(Data!$AM133&gt;Data!$AL133,Data!$AM133&gt;Data!$AN133),IF(Data!$AM133&lt;2.5*Data!$AL133,"1.2",IF(OR(Data!$AL133&gt;2.5,Data!$AL133+Data!$AM133+Data!$AN133&lt;9),"2.2","2")),IF(AND(Data!$AN133&gt;3.5*Data!$AL133,Data!$AN133&gt;3.5*Data!$AM133,Data!$AL133+Data!$AM133+Data!$AN133&gt;11,Data!$AL133+Data!$AM133&lt;2,Data!$U133&gt;=18),"3",IF((Data!$AL133&gt;3*Data!$AM133),"1.3",IF(AND(Data!$AM133&gt;3*Data!$AL133,Data!$AM133&gt;2),"2.3","3.3")))))</f>
        <v>1</v>
      </c>
      <c r="BD133" s="30" t="str">
        <f>IF(AND(Data!$AS133&gt;Data!$AT133,Data!$AS133&gt;Data!$AU133),"1",IF(AND(Data!$AT133&gt;Data!$AS133,Data!$AT133&gt;Data!$AU133),IF(Data!$AT133&lt;2.5*Data!$AS133,"1.2",IF(OR(Data!$AS133&gt;2.5,Data!$AS133+Data!$AT133+Data!$AU133&lt;9),"2.2","2")),IF(AND(Data!$AU133&gt;3.5*Data!$AS133,Data!$AU133&gt;3.5*Data!$AT133,Data!$AS133+Data!$AT133+Data!$AU133&gt;11,Data!$AS133+Data!$AT133&lt;2,Data!$Y133&gt;=18),"3",IF((Data!$AS133&gt;3*Data!$AT133),"1.3",IF(AND(Data!$AT133&gt;3*Data!$AS133,Data!$AT133&gt;2),"2.3","3.3")))))</f>
        <v>2</v>
      </c>
      <c r="BE133" s="30" t="str">
        <f t="array" ref="BE133">XLOOKUP(Data!$O133,Data!$K133:$N133,$K$1:$N$1,"?",0,1)&amp;XLOOKUP(Data!$P133,Data!$K133:$N133,$K$1:$N$1,"?",0,1)&amp;XLOOKUP(Data!$Q133,Data!$K133:$N133,$K$1:$N$1,"?",0,1)</f>
        <v>ICD</v>
      </c>
      <c r="BF133" s="30" t="str">
        <f t="array" ref="BF133">XLOOKUP(Data!$S133,Data!$C133:$F133,$C$1:$F$1,"?",0,1)&amp;XLOOKUP(Data!$T133,Data!$C133:$F133,$C$1:$F$1,"?",0,1)&amp;XLOOKUP(Data!$U133,Data!$C133:$F133,$C$1:$F$1,"?",0,1)</f>
        <v>ICD</v>
      </c>
      <c r="BG133" s="30" t="str">
        <f t="array" ref="BG133">XLOOKUP(Data!$W133,Data!$G133:$J133,$G$1:$J$1,"?",0,1)&amp;XLOOKUP(Data!$X133,Data!$G133:$J133,$G$1:$J$1,"?",0,1)&amp;XLOOKUP(Data!$Y133,Data!$G133:$J133,$G$1:$J$1,"?",0,1)</f>
        <v>CID</v>
      </c>
      <c r="BH133" s="30" t="str">
        <f>VLOOKUP(LEFT(Data!$BE133,Data!$BB133),'Key 2'!$A$1:$C$40,2,FALSE)</f>
        <v>IC</v>
      </c>
      <c r="BI133" s="30" t="str">
        <f>VLOOKUP(LEFT(Data!$BF133,Data!$BC133),'Key 2'!$A$1:$C$40,2,FALSE)</f>
        <v>I</v>
      </c>
      <c r="BJ133" s="30" t="str">
        <f>VLOOKUP(LEFT(Data!$BG133,Data!$BD133),'Key 2'!$A$1:$C$40,2,FALSE)</f>
        <v>IC</v>
      </c>
      <c r="BK133" s="30" t="str">
        <f>IF(AND(Data!$AV133&gt;=15,Data!$O133&gt;=20),"DG",IF(AND(Data!$AW133&gt;=15,Data!$S133&gt;=20),"MG",IF(AND(Data!$AV133&gt;=15,Data!$W133&gt;=20),"LG","0")))</f>
        <v>DG</v>
      </c>
      <c r="BL133" s="30" t="str">
        <f>IF(AND(Data!$BK133="DG",Data!$AW133&gt;=15,Data!$S133&gt;=20,Data!$BH133&lt;&gt;Data!$BI133),"MG","LG")</f>
        <v>MG</v>
      </c>
      <c r="BM133" s="30" t="str">
        <f>IF(Data!$BK133="DG",Data!$BH133,IF(Data!$BK133="MG",Data!$BI133,Data!$BJ133))</f>
        <v>IC</v>
      </c>
      <c r="BN133" s="30" t="str">
        <f>IF(Data!$BL133="DG",Data!$BH133,IF(Data!$BL133="MG",Data!$BI133,Data!$BJ133))</f>
        <v>I</v>
      </c>
      <c r="BO133" s="40"/>
      <c r="BP133" s="40"/>
      <c r="BQ133" s="40"/>
      <c r="BR133" s="41"/>
      <c r="BS133" s="41"/>
      <c r="BT133" s="41" t="str">
        <f>VLOOKUP(Data!$BR133,'Key 1'!$B$1:$D$15,2,FALSE)</f>
        <v>TI</v>
      </c>
      <c r="BU133" s="41" t="str">
        <f>VLOOKUP(Data!$BS133,'Key 1'!$B$1:$D$15,2,FALSE)</f>
        <v>TI</v>
      </c>
      <c r="BV133" s="41">
        <f>VLOOKUP(Data!$BR133,'Key 1'!$B$1:$D$15,3,FALSE)</f>
        <v>0</v>
      </c>
      <c r="BW133" s="41">
        <f>VLOOKUP(Data!$BS133,'Key 1'!$B$1:$D$15,3,FALSE)</f>
        <v>0</v>
      </c>
      <c r="BX133" s="41" t="str">
        <f>IF(Data!$BK133="DG",IF(INT(Data!$BB133)-Data!$BB133&lt;0,"Low","High"),IF(Data!$BK133="MG",IF(INT(Data!$BC133)-Data!$BC133&lt;0,"Low","High"),IF(Data!$BK133="LG",IF(INT(Data!$BD133)-Data!$BD133&lt;0,"Low","High"),"High")))</f>
        <v>High</v>
      </c>
      <c r="BY133" s="41" t="str">
        <f>IF(Data!$BL133="DG",IF(INT(Data!$BB133)-Data!$BB133&lt;0,"Low","High"),IF(Data!$BL133="MG",IF(INT(Data!$BC133)-Data!$BC133&lt;0,"Low","High"),IF(Data!$BL133="LG",IF(INT(Data!$BD133)-Data!$BD133&lt;0,"Low","High"),"High")))</f>
        <v>High</v>
      </c>
      <c r="BZ133" s="41" t="str">
        <f>IF(AND(Data!$BX133="High",Data!$BY133="High"),"High","Low")</f>
        <v>High</v>
      </c>
      <c r="CA133" s="41" t="str">
        <f>IF(AND(Data!$BM133=Data!$BT133,Data!$BN133=Data!$BU133),"Matched",IF(Data!$BM133=Data!$BT133,"Sec Missed", IF(Data!$BN133=Data!$BU133," Pri Missed", "Both Missed")))</f>
        <v>Both Missed</v>
      </c>
      <c r="CB133" s="42">
        <v>100.0</v>
      </c>
      <c r="CC133" s="42">
        <v>100.0</v>
      </c>
      <c r="CD133" s="42">
        <v>100.0</v>
      </c>
      <c r="CE133" s="43" t="s">
        <v>96</v>
      </c>
      <c r="CF133" s="43" t="s">
        <v>1</v>
      </c>
      <c r="CG133" s="43" t="s">
        <v>96</v>
      </c>
      <c r="CH133" s="45" t="s">
        <v>96</v>
      </c>
      <c r="CI133" s="43" t="s">
        <v>97</v>
      </c>
      <c r="CJ133" s="42">
        <v>100.0</v>
      </c>
      <c r="CK133" s="43" t="s">
        <v>1</v>
      </c>
      <c r="CL133" s="43" t="s">
        <v>102</v>
      </c>
      <c r="CM133" s="42">
        <v>100.0</v>
      </c>
      <c r="CN133" s="43" t="s">
        <v>99</v>
      </c>
      <c r="CO133" s="1"/>
      <c r="CP133" s="1"/>
      <c r="CQ133" s="1"/>
      <c r="CR133" s="1"/>
      <c r="CS133" s="1"/>
      <c r="CT133" s="1"/>
      <c r="CU133" s="1"/>
    </row>
    <row r="134" ht="48.0" customHeight="1">
      <c r="A134" s="28">
        <v>2288.0</v>
      </c>
      <c r="B134" s="29">
        <v>28.0</v>
      </c>
      <c r="C134" s="30">
        <v>19.0</v>
      </c>
      <c r="D134" s="30">
        <v>14.0</v>
      </c>
      <c r="E134" s="30">
        <v>7.0</v>
      </c>
      <c r="F134" s="30">
        <v>27.0</v>
      </c>
      <c r="G134" s="30">
        <v>21.0</v>
      </c>
      <c r="H134" s="30">
        <v>2.625</v>
      </c>
      <c r="I134" s="30">
        <v>9.0</v>
      </c>
      <c r="J134" s="30">
        <v>28.0</v>
      </c>
      <c r="K134" s="30">
        <v>19.0</v>
      </c>
      <c r="L134" s="30">
        <v>3.5</v>
      </c>
      <c r="M134" s="30">
        <v>7.0</v>
      </c>
      <c r="N134" s="30">
        <v>25.833333333333325</v>
      </c>
      <c r="O134" s="31">
        <f>LARGE(Data!$K134:$N134,1)</f>
        <v>25.83333333</v>
      </c>
      <c r="P134" s="31">
        <f>LARGE(Data!$K134:$N134,2)</f>
        <v>19</v>
      </c>
      <c r="Q134" s="31">
        <f>LARGE(Data!$K134:$N134,3)</f>
        <v>7</v>
      </c>
      <c r="R134" s="31">
        <f>LARGE(Data!$K134:$N134,4)</f>
        <v>3.5</v>
      </c>
      <c r="S134" s="32">
        <f>LARGE(Data!$C134:$F134,1)</f>
        <v>27</v>
      </c>
      <c r="T134" s="32">
        <f>LARGE(Data!$C134:$F134,2)</f>
        <v>19</v>
      </c>
      <c r="U134" s="32">
        <f>LARGE(Data!$C134:$F134,3)</f>
        <v>14</v>
      </c>
      <c r="V134" s="32">
        <f>LARGE(Data!$C134:$F134,4)</f>
        <v>7</v>
      </c>
      <c r="W134" s="33">
        <f>LARGE(Data!$G134:$J134,1)</f>
        <v>28</v>
      </c>
      <c r="X134" s="33">
        <f>LARGE(Data!$G134:$J134,2)</f>
        <v>21</v>
      </c>
      <c r="Y134" s="33">
        <f>LARGE(Data!$G134:$J134,3)</f>
        <v>9</v>
      </c>
      <c r="Z134" s="33">
        <f>LARGE(Data!$G134:$J134,4)</f>
        <v>2.625</v>
      </c>
      <c r="AA134" s="30">
        <f>Data!$O134-Data!$P134</f>
        <v>6.833333333</v>
      </c>
      <c r="AB134" s="30">
        <f>Data!$P134-Data!$Q134</f>
        <v>12</v>
      </c>
      <c r="AC134" s="30">
        <f>Data!$Q134-Data!$R134</f>
        <v>3.5</v>
      </c>
      <c r="AD134" s="30">
        <f>(Data!$AA134+Data!$AB134)/SUM(Data!$AA134:$AC134)</f>
        <v>0.8432835821</v>
      </c>
      <c r="AE134" s="31">
        <f>Data!$AA134^2/SQRT(Data!$AA134^2+Data!$AB134^2+Data!$AC134^2)</f>
        <v>3.277756061</v>
      </c>
      <c r="AF134" s="31">
        <f>Data!$AB134^2/SQRT(Data!$AA134^2+Data!$AB134^2+Data!$AC134^2)</f>
        <v>10.10820192</v>
      </c>
      <c r="AG134" s="31">
        <f>Data!$AC134^2/SQRT(Data!$AA134^2+Data!$AB134^2+Data!$AC134^2)</f>
        <v>0.8598991213</v>
      </c>
      <c r="AH134" s="30">
        <f>Data!$S134-Data!$T134</f>
        <v>8</v>
      </c>
      <c r="AI134" s="30">
        <f>Data!$T134-Data!$U134</f>
        <v>5</v>
      </c>
      <c r="AJ134" s="30">
        <f>Data!$U134-Data!$V134</f>
        <v>7</v>
      </c>
      <c r="AK134" s="30">
        <f>(Data!$AH134+Data!$AI134)/(Data!$AH134+Data!$AI134+Data!$AJ134)</f>
        <v>0.65</v>
      </c>
      <c r="AL134" s="32">
        <f>Data!$AH134^2/SQRT(Data!$AH134^2+Data!$AI134^2+Data!$AJ134^2)</f>
        <v>5.448041797</v>
      </c>
      <c r="AM134" s="32">
        <f>Data!$AI134^2/SQRT(Data!$AH134^2+Data!$AI134^2+Data!$AJ134^2)</f>
        <v>2.128141327</v>
      </c>
      <c r="AN134" s="32">
        <f>Data!$AJ134^2/SQRT(Data!$AH134^2+Data!$AI134^2+Data!$AJ134^2)</f>
        <v>4.171157001</v>
      </c>
      <c r="AO134" s="30">
        <f>Data!$W134-Data!$X134</f>
        <v>7</v>
      </c>
      <c r="AP134" s="30">
        <f>Data!$X134-Data!$Y134</f>
        <v>12</v>
      </c>
      <c r="AQ134" s="30">
        <f>Data!$Y134-Data!$Z134</f>
        <v>6.375</v>
      </c>
      <c r="AR134" s="30">
        <f>(Data!$AO134+Data!$AP134)/(Data!$AO134+Data!$AP134+Data!$AQ134)</f>
        <v>0.7487684729</v>
      </c>
      <c r="AS134" s="33">
        <f>Data!$AO134^2/SQRT(Data!$AO134^2+Data!$AP134^2+Data!$AQ134^2)</f>
        <v>3.20569279</v>
      </c>
      <c r="AT134" s="33">
        <f>Data!$AP134^2/SQRT(Data!$AO134^2+Data!$AP134^2+Data!$AQ134^2)</f>
        <v>9.420811463</v>
      </c>
      <c r="AU134" s="33">
        <f>Data!$AQ134^2/SQRT(Data!$AO134^2+Data!$AP134^2+Data!$AQ134^2)</f>
        <v>2.658803235</v>
      </c>
      <c r="AV134" s="34">
        <f>_xlfn.VAR.P(Data!$K134:$N134)</f>
        <v>81.04166667</v>
      </c>
      <c r="AW134" s="35">
        <f>_xlfn.VAR.P(Data!$C134:$F134)</f>
        <v>53.1875</v>
      </c>
      <c r="AX134" s="36">
        <f>_xlfn.VAR.P(Data!$G134:$J134)</f>
        <v>98.51074219</v>
      </c>
      <c r="AY134" s="37"/>
      <c r="AZ134" s="38"/>
      <c r="BA134" s="39"/>
      <c r="BB134" s="30" t="str">
        <f>IF(AND(Data!$AE134&gt;Data!$AF134,Data!$AE134&gt;Data!$AG134),"1",IF(AND(Data!$AF134&gt;Data!$AE134,Data!$AF134&gt;Data!$AG134),IF(Data!$AF134&lt;2.5*Data!$AE134,"1.2",IF(OR(Data!$AE134&gt;2.5,Data!$AE134+Data!$AF134+Data!$AG134&lt;9),"2.2","2")),IF(AND(Data!$AG134&gt;3.5*Data!$AE134,Data!$AG134&gt;3.5*Data!$AF134,Data!$AE134+Data!$AF134+Data!$AG134&gt;11,Data!$AE134+Data!$AF134&lt;2,Data!$Q134&gt;=18),"3",IF((Data!$AE134&gt;3*Data!$AF134),"1.3",IF(AND(Data!$AF134&gt;3*Data!$AE134,Data!$AF134&gt;2),"2.3","3.3")))))</f>
        <v>2.2</v>
      </c>
      <c r="BC134" s="30" t="str">
        <f>IF(AND(Data!$AL134&gt;Data!$AM134,Data!$AL134&gt;Data!$AN134),"1",IF(AND(Data!$AM134&gt;Data!$AL134,Data!$AM134&gt;Data!$AN134),IF(Data!$AM134&lt;2.5*Data!$AL134,"1.2",IF(OR(Data!$AL134&gt;2.5,Data!$AL134+Data!$AM134+Data!$AN134&lt;9),"2.2","2")),IF(AND(Data!$AN134&gt;3.5*Data!$AL134,Data!$AN134&gt;3.5*Data!$AM134,Data!$AL134+Data!$AM134+Data!$AN134&gt;11,Data!$AL134+Data!$AM134&lt;2,Data!$U134&gt;=18),"3",IF((Data!$AL134&gt;3*Data!$AM134),"1.3",IF(AND(Data!$AM134&gt;3*Data!$AL134,Data!$AM134&gt;2),"2.3","3.3")))))</f>
        <v>1</v>
      </c>
      <c r="BD134" s="30" t="str">
        <f>IF(AND(Data!$AS134&gt;Data!$AT134,Data!$AS134&gt;Data!$AU134),"1",IF(AND(Data!$AT134&gt;Data!$AS134,Data!$AT134&gt;Data!$AU134),IF(Data!$AT134&lt;2.5*Data!$AS134,"1.2",IF(OR(Data!$AS134&gt;2.5,Data!$AS134+Data!$AT134+Data!$AU134&lt;9),"2.2","2")),IF(AND(Data!$AU134&gt;3.5*Data!$AS134,Data!$AU134&gt;3.5*Data!$AT134,Data!$AS134+Data!$AT134+Data!$AU134&gt;11,Data!$AS134+Data!$AT134&lt;2,Data!$Y134&gt;=18),"3",IF((Data!$AS134&gt;3*Data!$AT134),"1.3",IF(AND(Data!$AT134&gt;3*Data!$AS134,Data!$AT134&gt;2),"2.3","3.3")))))</f>
        <v>2.2</v>
      </c>
      <c r="BE134" s="30" t="str">
        <f t="array" ref="BE134">XLOOKUP(Data!$O134,Data!$K134:$N134,$K$1:$N$1,"?",0,1)&amp;XLOOKUP(Data!$P134,Data!$K134:$N134,$K$1:$N$1,"?",0,1)&amp;XLOOKUP(Data!$Q134,Data!$K134:$N134,$K$1:$N$1,"?",0,1)</f>
        <v>CDS</v>
      </c>
      <c r="BF134" s="30" t="str">
        <f t="array" ref="BF134">XLOOKUP(Data!$S134,Data!$C134:$F134,$C$1:$F$1,"?",0,1)&amp;XLOOKUP(Data!$T134,Data!$C134:$F134,$C$1:$F$1,"?",0,1)&amp;XLOOKUP(Data!$U134,Data!$C134:$F134,$C$1:$F$1,"?",0,1)</f>
        <v>CDI</v>
      </c>
      <c r="BG134" s="30" t="str">
        <f t="array" ref="BG134">XLOOKUP(Data!$W134,Data!$G134:$J134,$G$1:$J$1,"?",0,1)&amp;XLOOKUP(Data!$X134,Data!$G134:$J134,$G$1:$J$1,"?",0,1)&amp;XLOOKUP(Data!$Y134,Data!$G134:$J134,$G$1:$J$1,"?",0,1)</f>
        <v>CDS</v>
      </c>
      <c r="BH134" s="30" t="str">
        <f>VLOOKUP(LEFT(Data!$BE134,Data!$BB134),'Key 2'!$A$1:$C$40,2,FALSE)</f>
        <v>DC</v>
      </c>
      <c r="BI134" s="30" t="str">
        <f>VLOOKUP(LEFT(Data!$BF134,Data!$BC134),'Key 2'!$A$1:$C$40,2,FALSE)</f>
        <v>C</v>
      </c>
      <c r="BJ134" s="30" t="str">
        <f>VLOOKUP(LEFT(Data!$BG134,Data!$BD134),'Key 2'!$A$1:$C$40,2,FALSE)</f>
        <v>DC</v>
      </c>
      <c r="BK134" s="30" t="str">
        <f>IF(AND(Data!$AV134&gt;=15,Data!$O134&gt;=20),"DG",IF(AND(Data!$AW134&gt;=15,Data!$S134&gt;=20),"MG",IF(AND(Data!$AV134&gt;=15,Data!$W134&gt;=20),"LG","0")))</f>
        <v>DG</v>
      </c>
      <c r="BL134" s="30" t="str">
        <f>IF(AND(Data!$BK134="DG",Data!$AW134&gt;=15,Data!$S134&gt;=20,Data!$BH134&lt;&gt;Data!$BI134),"MG","LG")</f>
        <v>MG</v>
      </c>
      <c r="BM134" s="30" t="str">
        <f>IF(Data!$BK134="DG",Data!$BH134,IF(Data!$BK134="MG",Data!$BI134,Data!$BJ134))</f>
        <v>DC</v>
      </c>
      <c r="BN134" s="30" t="str">
        <f>IF(Data!$BL134="DG",Data!$BH134,IF(Data!$BL134="MG",Data!$BI134,Data!$BJ134))</f>
        <v>C</v>
      </c>
      <c r="BO134" s="40"/>
      <c r="BP134" s="40"/>
      <c r="BQ134" s="40"/>
      <c r="BR134" s="41"/>
      <c r="BS134" s="41"/>
      <c r="BT134" s="41" t="str">
        <f>VLOOKUP(Data!$BR134,'Key 1'!$B$1:$D$15,2,FALSE)</f>
        <v>TI</v>
      </c>
      <c r="BU134" s="41" t="str">
        <f>VLOOKUP(Data!$BS134,'Key 1'!$B$1:$D$15,2,FALSE)</f>
        <v>TI</v>
      </c>
      <c r="BV134" s="41">
        <f>VLOOKUP(Data!$BR134,'Key 1'!$B$1:$D$15,3,FALSE)</f>
        <v>0</v>
      </c>
      <c r="BW134" s="41">
        <f>VLOOKUP(Data!$BS134,'Key 1'!$B$1:$D$15,3,FALSE)</f>
        <v>0</v>
      </c>
      <c r="BX134" s="41" t="str">
        <f>IF(Data!$BK134="DG",IF(INT(Data!$BB134)-Data!$BB134&lt;0,"Low","High"),IF(Data!$BK134="MG",IF(INT(Data!$BC134)-Data!$BC134&lt;0,"Low","High"),IF(Data!$BK134="LG",IF(INT(Data!$BD134)-Data!$BD134&lt;0,"Low","High"),"High")))</f>
        <v>Low</v>
      </c>
      <c r="BY134" s="41" t="str">
        <f>IF(Data!$BL134="DG",IF(INT(Data!$BB134)-Data!$BB134&lt;0,"Low","High"),IF(Data!$BL134="MG",IF(INT(Data!$BC134)-Data!$BC134&lt;0,"Low","High"),IF(Data!$BL134="LG",IF(INT(Data!$BD134)-Data!$BD134&lt;0,"Low","High"),"High")))</f>
        <v>High</v>
      </c>
      <c r="BZ134" s="41" t="str">
        <f>IF(AND(Data!$BX134="High",Data!$BY134="High"),"High","Low")</f>
        <v>Low</v>
      </c>
      <c r="CA134" s="41" t="str">
        <f>IF(AND(Data!$BM134=Data!$BT134,Data!$BN134=Data!$BU134),"Matched",IF(Data!$BM134=Data!$BT134,"Sec Missed", IF(Data!$BN134=Data!$BU134," Pri Missed", "Both Missed")))</f>
        <v>Both Missed</v>
      </c>
      <c r="CB134" s="42">
        <v>100.0</v>
      </c>
      <c r="CC134" s="42">
        <v>100.0</v>
      </c>
      <c r="CD134" s="42">
        <v>100.0</v>
      </c>
      <c r="CE134" s="43" t="s">
        <v>17</v>
      </c>
      <c r="CF134" s="43" t="s">
        <v>3</v>
      </c>
      <c r="CG134" s="43" t="s">
        <v>17</v>
      </c>
      <c r="CH134" s="45" t="s">
        <v>17</v>
      </c>
      <c r="CI134" s="43" t="s">
        <v>97</v>
      </c>
      <c r="CJ134" s="42">
        <v>100.0</v>
      </c>
      <c r="CK134" s="43" t="s">
        <v>3</v>
      </c>
      <c r="CL134" s="43" t="s">
        <v>102</v>
      </c>
      <c r="CM134" s="42">
        <v>100.0</v>
      </c>
      <c r="CN134" s="43" t="s">
        <v>99</v>
      </c>
      <c r="CO134" s="1"/>
      <c r="CP134" s="1"/>
      <c r="CQ134" s="1"/>
      <c r="CR134" s="1"/>
      <c r="CS134" s="1"/>
      <c r="CT134" s="1"/>
      <c r="CU134" s="1"/>
    </row>
    <row r="135" ht="48.0" customHeight="1">
      <c r="A135" s="28">
        <v>2289.0</v>
      </c>
      <c r="B135" s="29">
        <v>28.0</v>
      </c>
      <c r="C135" s="30">
        <v>19.0</v>
      </c>
      <c r="D135" s="30">
        <v>22.0</v>
      </c>
      <c r="E135" s="30">
        <v>10.0</v>
      </c>
      <c r="F135" s="30">
        <v>19.0</v>
      </c>
      <c r="G135" s="30">
        <v>27.0</v>
      </c>
      <c r="H135" s="30">
        <v>2.875</v>
      </c>
      <c r="I135" s="30">
        <v>1.8823529411764706</v>
      </c>
      <c r="J135" s="30">
        <v>25.0</v>
      </c>
      <c r="K135" s="30">
        <v>23.5</v>
      </c>
      <c r="L135" s="30">
        <v>9.5</v>
      </c>
      <c r="M135" s="30">
        <v>3.0</v>
      </c>
      <c r="N135" s="30">
        <v>23.0</v>
      </c>
      <c r="O135" s="31">
        <f>LARGE(Data!$K135:$N135,1)</f>
        <v>23.5</v>
      </c>
      <c r="P135" s="31">
        <f>LARGE(Data!$K135:$N135,2)</f>
        <v>23</v>
      </c>
      <c r="Q135" s="31">
        <f>LARGE(Data!$K135:$N135,3)</f>
        <v>9.5</v>
      </c>
      <c r="R135" s="31">
        <f>LARGE(Data!$K135:$N135,4)</f>
        <v>3</v>
      </c>
      <c r="S135" s="32">
        <f>LARGE(Data!$C135:$F135,1)</f>
        <v>22</v>
      </c>
      <c r="T135" s="32">
        <f>LARGE(Data!$C135:$F135,2)</f>
        <v>19</v>
      </c>
      <c r="U135" s="32">
        <f>LARGE(Data!$C135:$F135,3)</f>
        <v>19</v>
      </c>
      <c r="V135" s="32">
        <f>LARGE(Data!$C135:$F135,4)</f>
        <v>10</v>
      </c>
      <c r="W135" s="33">
        <f>LARGE(Data!$G135:$J135,1)</f>
        <v>27</v>
      </c>
      <c r="X135" s="33">
        <f>LARGE(Data!$G135:$J135,2)</f>
        <v>25</v>
      </c>
      <c r="Y135" s="33">
        <f>LARGE(Data!$G135:$J135,3)</f>
        <v>2.875</v>
      </c>
      <c r="Z135" s="33">
        <f>LARGE(Data!$G135:$J135,4)</f>
        <v>1.882352941</v>
      </c>
      <c r="AA135" s="30">
        <f>Data!$O135-Data!$P135</f>
        <v>0.5</v>
      </c>
      <c r="AB135" s="30">
        <f>Data!$P135-Data!$Q135</f>
        <v>13.5</v>
      </c>
      <c r="AC135" s="30">
        <f>Data!$Q135-Data!$R135</f>
        <v>6.5</v>
      </c>
      <c r="AD135" s="30">
        <f>(Data!$AA135+Data!$AB135)/SUM(Data!$AA135:$AC135)</f>
        <v>0.6829268293</v>
      </c>
      <c r="AE135" s="31">
        <f>Data!$AA135^2/SQRT(Data!$AA135^2+Data!$AB135^2+Data!$AC135^2)</f>
        <v>0.01667593365</v>
      </c>
      <c r="AF135" s="31">
        <f>Data!$AB135^2/SQRT(Data!$AA135^2+Data!$AB135^2+Data!$AC135^2)</f>
        <v>12.15675563</v>
      </c>
      <c r="AG135" s="31">
        <f>Data!$AC135^2/SQRT(Data!$AA135^2+Data!$AB135^2+Data!$AC135^2)</f>
        <v>2.818232787</v>
      </c>
      <c r="AH135" s="30">
        <f>Data!$S135-Data!$T135</f>
        <v>3</v>
      </c>
      <c r="AI135" s="30">
        <f>Data!$T135-Data!$U135</f>
        <v>0</v>
      </c>
      <c r="AJ135" s="30">
        <f>Data!$U135-Data!$V135</f>
        <v>9</v>
      </c>
      <c r="AK135" s="30">
        <f>(Data!$AH135+Data!$AI135)/(Data!$AH135+Data!$AI135+Data!$AJ135)</f>
        <v>0.25</v>
      </c>
      <c r="AL135" s="32">
        <f>Data!$AH135^2/SQRT(Data!$AH135^2+Data!$AI135^2+Data!$AJ135^2)</f>
        <v>0.9486832981</v>
      </c>
      <c r="AM135" s="32">
        <f>Data!$AI135^2/SQRT(Data!$AH135^2+Data!$AI135^2+Data!$AJ135^2)</f>
        <v>0</v>
      </c>
      <c r="AN135" s="32">
        <f>Data!$AJ135^2/SQRT(Data!$AH135^2+Data!$AI135^2+Data!$AJ135^2)</f>
        <v>8.538149682</v>
      </c>
      <c r="AO135" s="30">
        <f>Data!$W135-Data!$X135</f>
        <v>2</v>
      </c>
      <c r="AP135" s="30">
        <f>Data!$X135-Data!$Y135</f>
        <v>22.125</v>
      </c>
      <c r="AQ135" s="30">
        <f>Data!$Y135-Data!$Z135</f>
        <v>0.9926470588</v>
      </c>
      <c r="AR135" s="30">
        <f>(Data!$AO135+Data!$AP135)/(Data!$AO135+Data!$AP135+Data!$AQ135)</f>
        <v>0.9604800937</v>
      </c>
      <c r="AS135" s="33">
        <f>Data!$AO135^2/SQRT(Data!$AO135^2+Data!$AP135^2+Data!$AQ135^2)</f>
        <v>0.1798773232</v>
      </c>
      <c r="AT135" s="33">
        <f>Data!$AP135^2/SQRT(Data!$AO135^2+Data!$AP135^2+Data!$AQ135^2)</f>
        <v>22.01319007</v>
      </c>
      <c r="AU135" s="33">
        <f>Data!$AQ135^2/SQRT(Data!$AO135^2+Data!$AP135^2+Data!$AQ135^2)</f>
        <v>0.0443104484</v>
      </c>
      <c r="AV135" s="34">
        <f>_xlfn.VAR.P(Data!$K135:$N135)</f>
        <v>77.5625</v>
      </c>
      <c r="AW135" s="35">
        <f>_xlfn.VAR.P(Data!$C135:$F135)</f>
        <v>20.25</v>
      </c>
      <c r="AX135" s="36">
        <f>_xlfn.VAR.P(Data!$G135:$J135)</f>
        <v>140.1148998</v>
      </c>
      <c r="AY135" s="37"/>
      <c r="AZ135" s="38"/>
      <c r="BA135" s="39"/>
      <c r="BB135" s="30" t="str">
        <f>IF(AND(Data!$AE135&gt;Data!$AF135,Data!$AE135&gt;Data!$AG135),"1",IF(AND(Data!$AF135&gt;Data!$AE135,Data!$AF135&gt;Data!$AG135),IF(Data!$AF135&lt;2.5*Data!$AE135,"1.2",IF(OR(Data!$AE135&gt;2.5,Data!$AE135+Data!$AF135+Data!$AG135&lt;9),"2.2","2")),IF(AND(Data!$AG135&gt;3.5*Data!$AE135,Data!$AG135&gt;3.5*Data!$AF135,Data!$AE135+Data!$AF135+Data!$AG135&gt;11,Data!$AE135+Data!$AF135&lt;2,Data!$Q135&gt;=18),"3",IF((Data!$AE135&gt;3*Data!$AF135),"1.3",IF(AND(Data!$AF135&gt;3*Data!$AE135,Data!$AF135&gt;2),"2.3","3.3")))))</f>
        <v>2</v>
      </c>
      <c r="BC135" s="30" t="str">
        <f>IF(AND(Data!$AL135&gt;Data!$AM135,Data!$AL135&gt;Data!$AN135),"1",IF(AND(Data!$AM135&gt;Data!$AL135,Data!$AM135&gt;Data!$AN135),IF(Data!$AM135&lt;2.5*Data!$AL135,"1.2",IF(OR(Data!$AL135&gt;2.5,Data!$AL135+Data!$AM135+Data!$AN135&lt;9),"2.2","2")),IF(AND(Data!$AN135&gt;3.5*Data!$AL135,Data!$AN135&gt;3.5*Data!$AM135,Data!$AL135+Data!$AM135+Data!$AN135&gt;11,Data!$AL135+Data!$AM135&lt;2,Data!$U135&gt;=18),"3",IF((Data!$AL135&gt;3*Data!$AM135),"1.3",IF(AND(Data!$AM135&gt;3*Data!$AL135,Data!$AM135&gt;2),"2.3","3.3")))))</f>
        <v>1.3</v>
      </c>
      <c r="BD135" s="30" t="str">
        <f>IF(AND(Data!$AS135&gt;Data!$AT135,Data!$AS135&gt;Data!$AU135),"1",IF(AND(Data!$AT135&gt;Data!$AS135,Data!$AT135&gt;Data!$AU135),IF(Data!$AT135&lt;2.5*Data!$AS135,"1.2",IF(OR(Data!$AS135&gt;2.5,Data!$AS135+Data!$AT135+Data!$AU135&lt;9),"2.2","2")),IF(AND(Data!$AU135&gt;3.5*Data!$AS135,Data!$AU135&gt;3.5*Data!$AT135,Data!$AS135+Data!$AT135+Data!$AU135&gt;11,Data!$AS135+Data!$AT135&lt;2,Data!$Y135&gt;=18),"3",IF((Data!$AS135&gt;3*Data!$AT135),"1.3",IF(AND(Data!$AT135&gt;3*Data!$AS135,Data!$AT135&gt;2),"2.3","3.3")))))</f>
        <v>2</v>
      </c>
      <c r="BE135" s="30" t="str">
        <f t="array" ref="BE135">XLOOKUP(Data!$O135,Data!$K135:$N135,$K$1:$N$1,"?",0,1)&amp;XLOOKUP(Data!$P135,Data!$K135:$N135,$K$1:$N$1,"?",0,1)&amp;XLOOKUP(Data!$Q135,Data!$K135:$N135,$K$1:$N$1,"?",0,1)</f>
        <v>DCI</v>
      </c>
      <c r="BF135" s="30" t="str">
        <f t="array" ref="BF135">XLOOKUP(Data!$S135,Data!$C135:$F135,$C$1:$F$1,"?",0,1)&amp;XLOOKUP(Data!$T135,Data!$C135:$F135,$C$1:$F$1,"?",0,1)&amp;XLOOKUP(Data!$U135,Data!$C135:$F135,$C$1:$F$1,"?",0,1)</f>
        <v>IDD</v>
      </c>
      <c r="BG135" s="30" t="str">
        <f t="array" ref="BG135">XLOOKUP(Data!$W135,Data!$G135:$J135,$G$1:$J$1,"?",0,1)&amp;XLOOKUP(Data!$X135,Data!$G135:$J135,$G$1:$J$1,"?",0,1)&amp;XLOOKUP(Data!$Y135,Data!$G135:$J135,$G$1:$J$1,"?",0,1)</f>
        <v>DCI</v>
      </c>
      <c r="BH135" s="30" t="str">
        <f>VLOOKUP(LEFT(Data!$BE135,Data!$BB135),'Key 2'!$A$1:$C$40,2,FALSE)</f>
        <v>DC</v>
      </c>
      <c r="BI135" s="30" t="str">
        <f>VLOOKUP(LEFT(Data!$BF135,Data!$BC135),'Key 2'!$A$1:$C$40,2,FALSE)</f>
        <v>I</v>
      </c>
      <c r="BJ135" s="30" t="str">
        <f>VLOOKUP(LEFT(Data!$BG135,Data!$BD135),'Key 2'!$A$1:$C$40,2,FALSE)</f>
        <v>DC</v>
      </c>
      <c r="BK135" s="30" t="str">
        <f>IF(AND(Data!$AV135&gt;=15,Data!$O135&gt;=20),"DG",IF(AND(Data!$AW135&gt;=15,Data!$S135&gt;=20),"MG",IF(AND(Data!$AV135&gt;=15,Data!$W135&gt;=20),"LG","0")))</f>
        <v>DG</v>
      </c>
      <c r="BL135" s="30" t="str">
        <f>IF(AND(Data!$BK135="DG",Data!$AW135&gt;=15,Data!$S135&gt;=20,Data!$BH135&lt;&gt;Data!$BI135),"MG","LG")</f>
        <v>MG</v>
      </c>
      <c r="BM135" s="30" t="str">
        <f>IF(Data!$BK135="DG",Data!$BH135,IF(Data!$BK135="MG",Data!$BI135,Data!$BJ135))</f>
        <v>DC</v>
      </c>
      <c r="BN135" s="30" t="str">
        <f>IF(Data!$BL135="DG",Data!$BH135,IF(Data!$BL135="MG",Data!$BI135,Data!$BJ135))</f>
        <v>I</v>
      </c>
      <c r="BO135" s="40"/>
      <c r="BP135" s="40"/>
      <c r="BQ135" s="40"/>
      <c r="BR135" s="41"/>
      <c r="BS135" s="41"/>
      <c r="BT135" s="41" t="str">
        <f>VLOOKUP(Data!$BR135,'Key 1'!$B$1:$D$15,2,FALSE)</f>
        <v>TI</v>
      </c>
      <c r="BU135" s="41" t="str">
        <f>VLOOKUP(Data!$BS135,'Key 1'!$B$1:$D$15,2,FALSE)</f>
        <v>TI</v>
      </c>
      <c r="BV135" s="41">
        <f>VLOOKUP(Data!$BR135,'Key 1'!$B$1:$D$15,3,FALSE)</f>
        <v>0</v>
      </c>
      <c r="BW135" s="41">
        <f>VLOOKUP(Data!$BS135,'Key 1'!$B$1:$D$15,3,FALSE)</f>
        <v>0</v>
      </c>
      <c r="BX135" s="41" t="str">
        <f>IF(Data!$BK135="DG",IF(INT(Data!$BB135)-Data!$BB135&lt;0,"Low","High"),IF(Data!$BK135="MG",IF(INT(Data!$BC135)-Data!$BC135&lt;0,"Low","High"),IF(Data!$BK135="LG",IF(INT(Data!$BD135)-Data!$BD135&lt;0,"Low","High"),"High")))</f>
        <v>High</v>
      </c>
      <c r="BY135" s="41" t="str">
        <f>IF(Data!$BL135="DG",IF(INT(Data!$BB135)-Data!$BB135&lt;0,"Low","High"),IF(Data!$BL135="MG",IF(INT(Data!$BC135)-Data!$BC135&lt;0,"Low","High"),IF(Data!$BL135="LG",IF(INT(Data!$BD135)-Data!$BD135&lt;0,"Low","High"),"High")))</f>
        <v>Low</v>
      </c>
      <c r="BZ135" s="41" t="str">
        <f>IF(AND(Data!$BX135="High",Data!$BY135="High"),"High","Low")</f>
        <v>Low</v>
      </c>
      <c r="CA135" s="41" t="str">
        <f>IF(AND(Data!$BM135=Data!$BT135,Data!$BN135=Data!$BU135),"Matched",IF(Data!$BM135=Data!$BT135,"Sec Missed", IF(Data!$BN135=Data!$BU135," Pri Missed", "Both Missed")))</f>
        <v>Both Missed</v>
      </c>
      <c r="CB135" s="42">
        <v>100.0</v>
      </c>
      <c r="CC135" s="42">
        <v>100.0</v>
      </c>
      <c r="CD135" s="42">
        <v>100.0</v>
      </c>
      <c r="CE135" s="43" t="s">
        <v>17</v>
      </c>
      <c r="CF135" s="43" t="s">
        <v>101</v>
      </c>
      <c r="CG135" s="43" t="s">
        <v>17</v>
      </c>
      <c r="CH135" s="45" t="s">
        <v>17</v>
      </c>
      <c r="CI135" s="43" t="s">
        <v>97</v>
      </c>
      <c r="CJ135" s="42">
        <v>100.0</v>
      </c>
      <c r="CK135" s="43" t="s">
        <v>101</v>
      </c>
      <c r="CL135" s="43" t="s">
        <v>102</v>
      </c>
      <c r="CM135" s="42">
        <v>100.0</v>
      </c>
      <c r="CN135" s="43" t="s">
        <v>104</v>
      </c>
      <c r="CO135" s="1"/>
      <c r="CP135" s="1"/>
      <c r="CQ135" s="1"/>
      <c r="CR135" s="1"/>
      <c r="CS135" s="1"/>
      <c r="CT135" s="1"/>
      <c r="CU135" s="1"/>
    </row>
    <row r="136" ht="48.0" customHeight="1">
      <c r="A136" s="28">
        <v>2290.0</v>
      </c>
      <c r="B136" s="29">
        <v>28.0</v>
      </c>
      <c r="C136" s="30">
        <v>12.0</v>
      </c>
      <c r="D136" s="30">
        <v>6.0</v>
      </c>
      <c r="E136" s="30">
        <v>4.0</v>
      </c>
      <c r="F136" s="30">
        <v>27.333333333333343</v>
      </c>
      <c r="G136" s="30">
        <v>20.0</v>
      </c>
      <c r="H136" s="30">
        <v>7.0</v>
      </c>
      <c r="I136" s="30">
        <v>2.0</v>
      </c>
      <c r="J136" s="30">
        <v>28.0</v>
      </c>
      <c r="K136" s="30">
        <v>15.0</v>
      </c>
      <c r="L136" s="30">
        <v>6.0</v>
      </c>
      <c r="M136" s="30">
        <v>3.0</v>
      </c>
      <c r="N136" s="30">
        <v>26.499999999999996</v>
      </c>
      <c r="O136" s="31">
        <f>LARGE(Data!$K136:$N136,1)</f>
        <v>26.5</v>
      </c>
      <c r="P136" s="31">
        <f>LARGE(Data!$K136:$N136,2)</f>
        <v>15</v>
      </c>
      <c r="Q136" s="31">
        <f>LARGE(Data!$K136:$N136,3)</f>
        <v>6</v>
      </c>
      <c r="R136" s="31">
        <f>LARGE(Data!$K136:$N136,4)</f>
        <v>3</v>
      </c>
      <c r="S136" s="32">
        <f>LARGE(Data!$C136:$F136,1)</f>
        <v>27.33333333</v>
      </c>
      <c r="T136" s="32">
        <f>LARGE(Data!$C136:$F136,2)</f>
        <v>12</v>
      </c>
      <c r="U136" s="32">
        <f>LARGE(Data!$C136:$F136,3)</f>
        <v>6</v>
      </c>
      <c r="V136" s="32">
        <f>LARGE(Data!$C136:$F136,4)</f>
        <v>4</v>
      </c>
      <c r="W136" s="33">
        <f>LARGE(Data!$G136:$J136,1)</f>
        <v>28</v>
      </c>
      <c r="X136" s="33">
        <f>LARGE(Data!$G136:$J136,2)</f>
        <v>20</v>
      </c>
      <c r="Y136" s="33">
        <f>LARGE(Data!$G136:$J136,3)</f>
        <v>7</v>
      </c>
      <c r="Z136" s="33">
        <f>LARGE(Data!$G136:$J136,4)</f>
        <v>2</v>
      </c>
      <c r="AA136" s="30">
        <f>Data!$O136-Data!$P136</f>
        <v>11.5</v>
      </c>
      <c r="AB136" s="30">
        <f>Data!$P136-Data!$Q136</f>
        <v>9</v>
      </c>
      <c r="AC136" s="30">
        <f>Data!$Q136-Data!$R136</f>
        <v>3</v>
      </c>
      <c r="AD136" s="30">
        <f>(Data!$AA136+Data!$AB136)/SUM(Data!$AA136:$AC136)</f>
        <v>0.8723404255</v>
      </c>
      <c r="AE136" s="31">
        <f>Data!$AA136^2/SQRT(Data!$AA136^2+Data!$AB136^2+Data!$AC136^2)</f>
        <v>8.871045278</v>
      </c>
      <c r="AF136" s="31">
        <f>Data!$AB136^2/SQRT(Data!$AA136^2+Data!$AB136^2+Data!$AC136^2)</f>
        <v>5.433305614</v>
      </c>
      <c r="AG136" s="31">
        <f>Data!$AC136^2/SQRT(Data!$AA136^2+Data!$AB136^2+Data!$AC136^2)</f>
        <v>0.6037006238</v>
      </c>
      <c r="AH136" s="30">
        <f>Data!$S136-Data!$T136</f>
        <v>15.33333333</v>
      </c>
      <c r="AI136" s="30">
        <f>Data!$T136-Data!$U136</f>
        <v>6</v>
      </c>
      <c r="AJ136" s="30">
        <f>Data!$U136-Data!$V136</f>
        <v>2</v>
      </c>
      <c r="AK136" s="30">
        <f>(Data!$AH136+Data!$AI136)/(Data!$AH136+Data!$AI136+Data!$AJ136)</f>
        <v>0.9142857143</v>
      </c>
      <c r="AL136" s="32">
        <f>Data!$AH136^2/SQRT(Data!$AH136^2+Data!$AI136^2+Data!$AJ136^2)</f>
        <v>14.17487013</v>
      </c>
      <c r="AM136" s="32">
        <f>Data!$AI136^2/SQRT(Data!$AH136^2+Data!$AI136^2+Data!$AJ136^2)</f>
        <v>2.170443252</v>
      </c>
      <c r="AN136" s="32">
        <f>Data!$AJ136^2/SQRT(Data!$AH136^2+Data!$AI136^2+Data!$AJ136^2)</f>
        <v>0.2411603613</v>
      </c>
      <c r="AO136" s="30">
        <f>Data!$W136-Data!$X136</f>
        <v>8</v>
      </c>
      <c r="AP136" s="30">
        <f>Data!$X136-Data!$Y136</f>
        <v>13</v>
      </c>
      <c r="AQ136" s="30">
        <f>Data!$Y136-Data!$Z136</f>
        <v>5</v>
      </c>
      <c r="AR136" s="30">
        <f>(Data!$AO136+Data!$AP136)/(Data!$AO136+Data!$AP136+Data!$AQ136)</f>
        <v>0.8076923077</v>
      </c>
      <c r="AS136" s="33">
        <f>Data!$AO136^2/SQRT(Data!$AO136^2+Data!$AP136^2+Data!$AQ136^2)</f>
        <v>3.984465961</v>
      </c>
      <c r="AT136" s="33">
        <f>Data!$AP136^2/SQRT(Data!$AO136^2+Data!$AP136^2+Data!$AQ136^2)</f>
        <v>10.52148043</v>
      </c>
      <c r="AU136" s="33">
        <f>Data!$AQ136^2/SQRT(Data!$AO136^2+Data!$AP136^2+Data!$AQ136^2)</f>
        <v>1.556432016</v>
      </c>
      <c r="AV136" s="34">
        <f>_xlfn.VAR.P(Data!$K136:$N136)</f>
        <v>83.671875</v>
      </c>
      <c r="AW136" s="35">
        <f>_xlfn.VAR.P(Data!$C136:$F136)</f>
        <v>83.66666667</v>
      </c>
      <c r="AX136" s="36">
        <f>_xlfn.VAR.P(Data!$G136:$J136)</f>
        <v>106.1875</v>
      </c>
      <c r="AY136" s="37"/>
      <c r="AZ136" s="38"/>
      <c r="BA136" s="39"/>
      <c r="BB136" s="30" t="str">
        <f>IF(AND(Data!$AE136&gt;Data!$AF136,Data!$AE136&gt;Data!$AG136),"1",IF(AND(Data!$AF136&gt;Data!$AE136,Data!$AF136&gt;Data!$AG136),IF(Data!$AF136&lt;2.5*Data!$AE136,"1.2",IF(OR(Data!$AE136&gt;2.5,Data!$AE136+Data!$AF136+Data!$AG136&lt;9),"2.2","2")),IF(AND(Data!$AG136&gt;3.5*Data!$AE136,Data!$AG136&gt;3.5*Data!$AF136,Data!$AE136+Data!$AF136+Data!$AG136&gt;11,Data!$AE136+Data!$AF136&lt;2,Data!$Q136&gt;=18),"3",IF((Data!$AE136&gt;3*Data!$AF136),"1.3",IF(AND(Data!$AF136&gt;3*Data!$AE136,Data!$AF136&gt;2),"2.3","3.3")))))</f>
        <v>1</v>
      </c>
      <c r="BC136" s="30" t="str">
        <f>IF(AND(Data!$AL136&gt;Data!$AM136,Data!$AL136&gt;Data!$AN136),"1",IF(AND(Data!$AM136&gt;Data!$AL136,Data!$AM136&gt;Data!$AN136),IF(Data!$AM136&lt;2.5*Data!$AL136,"1.2",IF(OR(Data!$AL136&gt;2.5,Data!$AL136+Data!$AM136+Data!$AN136&lt;9),"2.2","2")),IF(AND(Data!$AN136&gt;3.5*Data!$AL136,Data!$AN136&gt;3.5*Data!$AM136,Data!$AL136+Data!$AM136+Data!$AN136&gt;11,Data!$AL136+Data!$AM136&lt;2,Data!$U136&gt;=18),"3",IF((Data!$AL136&gt;3*Data!$AM136),"1.3",IF(AND(Data!$AM136&gt;3*Data!$AL136,Data!$AM136&gt;2),"2.3","3.3")))))</f>
        <v>1</v>
      </c>
      <c r="BD136" s="30" t="str">
        <f>IF(AND(Data!$AS136&gt;Data!$AT136,Data!$AS136&gt;Data!$AU136),"1",IF(AND(Data!$AT136&gt;Data!$AS136,Data!$AT136&gt;Data!$AU136),IF(Data!$AT136&lt;2.5*Data!$AS136,"1.2",IF(OR(Data!$AS136&gt;2.5,Data!$AS136+Data!$AT136+Data!$AU136&lt;9),"2.2","2")),IF(AND(Data!$AU136&gt;3.5*Data!$AS136,Data!$AU136&gt;3.5*Data!$AT136,Data!$AS136+Data!$AT136+Data!$AU136&gt;11,Data!$AS136+Data!$AT136&lt;2,Data!$Y136&gt;=18),"3",IF((Data!$AS136&gt;3*Data!$AT136),"1.3",IF(AND(Data!$AT136&gt;3*Data!$AS136,Data!$AT136&gt;2),"2.3","3.3")))))</f>
        <v>2.2</v>
      </c>
      <c r="BE136" s="30" t="str">
        <f t="array" ref="BE136">XLOOKUP(Data!$O136,Data!$K136:$N136,$K$1:$N$1,"?",0,1)&amp;XLOOKUP(Data!$P136,Data!$K136:$N136,$K$1:$N$1,"?",0,1)&amp;XLOOKUP(Data!$Q136,Data!$K136:$N136,$K$1:$N$1,"?",0,1)</f>
        <v>CDI</v>
      </c>
      <c r="BF136" s="30" t="str">
        <f t="array" ref="BF136">XLOOKUP(Data!$S136,Data!$C136:$F136,$C$1:$F$1,"?",0,1)&amp;XLOOKUP(Data!$T136,Data!$C136:$F136,$C$1:$F$1,"?",0,1)&amp;XLOOKUP(Data!$U136,Data!$C136:$F136,$C$1:$F$1,"?",0,1)</f>
        <v>CDI</v>
      </c>
      <c r="BG136" s="30" t="str">
        <f t="array" ref="BG136">XLOOKUP(Data!$W136,Data!$G136:$J136,$G$1:$J$1,"?",0,1)&amp;XLOOKUP(Data!$X136,Data!$G136:$J136,$G$1:$J$1,"?",0,1)&amp;XLOOKUP(Data!$Y136,Data!$G136:$J136,$G$1:$J$1,"?",0,1)</f>
        <v>CDI</v>
      </c>
      <c r="BH136" s="30" t="str">
        <f>VLOOKUP(LEFT(Data!$BE136,Data!$BB136),'Key 2'!$A$1:$C$40,2,FALSE)</f>
        <v>C</v>
      </c>
      <c r="BI136" s="30" t="str">
        <f>VLOOKUP(LEFT(Data!$BF136,Data!$BC136),'Key 2'!$A$1:$C$40,2,FALSE)</f>
        <v>C</v>
      </c>
      <c r="BJ136" s="30" t="str">
        <f>VLOOKUP(LEFT(Data!$BG136,Data!$BD136),'Key 2'!$A$1:$C$40,2,FALSE)</f>
        <v>DC</v>
      </c>
      <c r="BK136" s="30" t="str">
        <f>IF(AND(Data!$AV136&gt;=15,Data!$O136&gt;=20),"DG",IF(AND(Data!$AW136&gt;=15,Data!$S136&gt;=20),"MG",IF(AND(Data!$AV136&gt;=15,Data!$W136&gt;=20),"LG","0")))</f>
        <v>DG</v>
      </c>
      <c r="BL136" s="30" t="str">
        <f>IF(AND(Data!$BK136="DG",Data!$AW136&gt;=15,Data!$S136&gt;=20,Data!$BH136&lt;&gt;Data!$BI136),"MG","LG")</f>
        <v>LG</v>
      </c>
      <c r="BM136" s="30" t="str">
        <f>IF(Data!$BK136="DG",Data!$BH136,IF(Data!$BK136="MG",Data!$BI136,Data!$BJ136))</f>
        <v>C</v>
      </c>
      <c r="BN136" s="30" t="str">
        <f>IF(Data!$BL136="DG",Data!$BH136,IF(Data!$BL136="MG",Data!$BI136,Data!$BJ136))</f>
        <v>DC</v>
      </c>
      <c r="BO136" s="40"/>
      <c r="BP136" s="40"/>
      <c r="BQ136" s="40"/>
      <c r="BR136" s="41"/>
      <c r="BS136" s="41"/>
      <c r="BT136" s="41" t="str">
        <f>VLOOKUP(Data!$BR136,'Key 1'!$B$1:$D$15,2,FALSE)</f>
        <v>TI</v>
      </c>
      <c r="BU136" s="41" t="str">
        <f>VLOOKUP(Data!$BS136,'Key 1'!$B$1:$D$15,2,FALSE)</f>
        <v>TI</v>
      </c>
      <c r="BV136" s="41">
        <f>VLOOKUP(Data!$BR136,'Key 1'!$B$1:$D$15,3,FALSE)</f>
        <v>0</v>
      </c>
      <c r="BW136" s="41">
        <f>VLOOKUP(Data!$BS136,'Key 1'!$B$1:$D$15,3,FALSE)</f>
        <v>0</v>
      </c>
      <c r="BX136" s="41" t="str">
        <f>IF(Data!$BK136="DG",IF(INT(Data!$BB136)-Data!$BB136&lt;0,"Low","High"),IF(Data!$BK136="MG",IF(INT(Data!$BC136)-Data!$BC136&lt;0,"Low","High"),IF(Data!$BK136="LG",IF(INT(Data!$BD136)-Data!$BD136&lt;0,"Low","High"),"High")))</f>
        <v>High</v>
      </c>
      <c r="BY136" s="41" t="str">
        <f>IF(Data!$BL136="DG",IF(INT(Data!$BB136)-Data!$BB136&lt;0,"Low","High"),IF(Data!$BL136="MG",IF(INT(Data!$BC136)-Data!$BC136&lt;0,"Low","High"),IF(Data!$BL136="LG",IF(INT(Data!$BD136)-Data!$BD136&lt;0,"Low","High"),"High")))</f>
        <v>Low</v>
      </c>
      <c r="BZ136" s="41" t="str">
        <f>IF(AND(Data!$BX136="High",Data!$BY136="High"),"High","Low")</f>
        <v>Low</v>
      </c>
      <c r="CA136" s="41" t="str">
        <f>IF(AND(Data!$BM136=Data!$BT136,Data!$BN136=Data!$BU136),"Matched",IF(Data!$BM136=Data!$BT136,"Sec Missed", IF(Data!$BN136=Data!$BU136," Pri Missed", "Both Missed")))</f>
        <v>Both Missed</v>
      </c>
      <c r="CB136" s="42">
        <v>100.0</v>
      </c>
      <c r="CC136" s="42">
        <v>100.0</v>
      </c>
      <c r="CD136" s="42">
        <v>100.0</v>
      </c>
      <c r="CE136" s="43" t="s">
        <v>3</v>
      </c>
      <c r="CF136" s="43" t="s">
        <v>3</v>
      </c>
      <c r="CG136" s="43" t="s">
        <v>17</v>
      </c>
      <c r="CH136" s="45" t="s">
        <v>3</v>
      </c>
      <c r="CI136" s="43" t="s">
        <v>97</v>
      </c>
      <c r="CJ136" s="42">
        <v>100.0</v>
      </c>
      <c r="CK136" s="43" t="s">
        <v>17</v>
      </c>
      <c r="CL136" s="43" t="s">
        <v>98</v>
      </c>
      <c r="CM136" s="42">
        <v>100.0</v>
      </c>
      <c r="CN136" s="43" t="s">
        <v>99</v>
      </c>
      <c r="CO136" s="1"/>
      <c r="CP136" s="1"/>
      <c r="CQ136" s="1"/>
      <c r="CR136" s="1"/>
      <c r="CS136" s="1"/>
      <c r="CT136" s="1"/>
      <c r="CU136" s="1"/>
    </row>
    <row r="137" ht="48.0" customHeight="1">
      <c r="A137" s="28">
        <v>2291.0</v>
      </c>
      <c r="B137" s="29">
        <v>28.0</v>
      </c>
      <c r="C137" s="30">
        <v>12.0</v>
      </c>
      <c r="D137" s="30">
        <v>22.0</v>
      </c>
      <c r="E137" s="30">
        <v>19.0</v>
      </c>
      <c r="F137" s="30">
        <v>16.0</v>
      </c>
      <c r="G137" s="30">
        <v>25.0</v>
      </c>
      <c r="H137" s="30">
        <v>7.0</v>
      </c>
      <c r="I137" s="30">
        <v>5.0</v>
      </c>
      <c r="J137" s="30">
        <v>14.0</v>
      </c>
      <c r="K137" s="30">
        <v>19.0</v>
      </c>
      <c r="L137" s="30">
        <v>14.0</v>
      </c>
      <c r="M137" s="30">
        <v>12.0</v>
      </c>
      <c r="N137" s="30">
        <v>14.0</v>
      </c>
      <c r="O137" s="31">
        <f>LARGE(Data!$K137:$N137,1)</f>
        <v>19</v>
      </c>
      <c r="P137" s="31">
        <f>LARGE(Data!$K137:$N137,2)</f>
        <v>14</v>
      </c>
      <c r="Q137" s="31">
        <f>LARGE(Data!$K137:$N137,3)</f>
        <v>14</v>
      </c>
      <c r="R137" s="31">
        <f>LARGE(Data!$K137:$N137,4)</f>
        <v>12</v>
      </c>
      <c r="S137" s="32">
        <f>LARGE(Data!$C137:$F137,1)</f>
        <v>22</v>
      </c>
      <c r="T137" s="32">
        <f>LARGE(Data!$C137:$F137,2)</f>
        <v>19</v>
      </c>
      <c r="U137" s="32">
        <f>LARGE(Data!$C137:$F137,3)</f>
        <v>16</v>
      </c>
      <c r="V137" s="32">
        <f>LARGE(Data!$C137:$F137,4)</f>
        <v>12</v>
      </c>
      <c r="W137" s="33">
        <f>LARGE(Data!$G137:$J137,1)</f>
        <v>25</v>
      </c>
      <c r="X137" s="33">
        <f>LARGE(Data!$G137:$J137,2)</f>
        <v>14</v>
      </c>
      <c r="Y137" s="33">
        <f>LARGE(Data!$G137:$J137,3)</f>
        <v>7</v>
      </c>
      <c r="Z137" s="33">
        <f>LARGE(Data!$G137:$J137,4)</f>
        <v>5</v>
      </c>
      <c r="AA137" s="30">
        <f>Data!$O137-Data!$P137</f>
        <v>5</v>
      </c>
      <c r="AB137" s="30">
        <f>Data!$P137-Data!$Q137</f>
        <v>0</v>
      </c>
      <c r="AC137" s="30">
        <f>Data!$Q137-Data!$R137</f>
        <v>2</v>
      </c>
      <c r="AD137" s="30">
        <f>(Data!$AA137+Data!$AB137)/SUM(Data!$AA137:$AC137)</f>
        <v>0.7142857143</v>
      </c>
      <c r="AE137" s="31">
        <f>Data!$AA137^2/SQRT(Data!$AA137^2+Data!$AB137^2+Data!$AC137^2)</f>
        <v>4.642383454</v>
      </c>
      <c r="AF137" s="31">
        <f>Data!$AB137^2/SQRT(Data!$AA137^2+Data!$AB137^2+Data!$AC137^2)</f>
        <v>0</v>
      </c>
      <c r="AG137" s="31">
        <f>Data!$AC137^2/SQRT(Data!$AA137^2+Data!$AB137^2+Data!$AC137^2)</f>
        <v>0.7427813527</v>
      </c>
      <c r="AH137" s="30">
        <f>Data!$S137-Data!$T137</f>
        <v>3</v>
      </c>
      <c r="AI137" s="30">
        <f>Data!$T137-Data!$U137</f>
        <v>3</v>
      </c>
      <c r="AJ137" s="30">
        <f>Data!$U137-Data!$V137</f>
        <v>4</v>
      </c>
      <c r="AK137" s="30">
        <f>(Data!$AH137+Data!$AI137)/(Data!$AH137+Data!$AI137+Data!$AJ137)</f>
        <v>0.6</v>
      </c>
      <c r="AL137" s="32">
        <f>Data!$AH137^2/SQRT(Data!$AH137^2+Data!$AI137^2+Data!$AJ137^2)</f>
        <v>1.543487266</v>
      </c>
      <c r="AM137" s="32">
        <f>Data!$AI137^2/SQRT(Data!$AH137^2+Data!$AI137^2+Data!$AJ137^2)</f>
        <v>1.543487266</v>
      </c>
      <c r="AN137" s="32">
        <f>Data!$AJ137^2/SQRT(Data!$AH137^2+Data!$AI137^2+Data!$AJ137^2)</f>
        <v>2.743977362</v>
      </c>
      <c r="AO137" s="30">
        <f>Data!$W137-Data!$X137</f>
        <v>11</v>
      </c>
      <c r="AP137" s="30">
        <f>Data!$X137-Data!$Y137</f>
        <v>7</v>
      </c>
      <c r="AQ137" s="30">
        <f>Data!$Y137-Data!$Z137</f>
        <v>2</v>
      </c>
      <c r="AR137" s="30">
        <f>(Data!$AO137+Data!$AP137)/(Data!$AO137+Data!$AP137+Data!$AQ137)</f>
        <v>0.9</v>
      </c>
      <c r="AS137" s="33">
        <f>Data!$AO137^2/SQRT(Data!$AO137^2+Data!$AP137^2+Data!$AQ137^2)</f>
        <v>9.172986327</v>
      </c>
      <c r="AT137" s="33">
        <f>Data!$AP137^2/SQRT(Data!$AO137^2+Data!$AP137^2+Data!$AQ137^2)</f>
        <v>3.714680414</v>
      </c>
      <c r="AU137" s="33">
        <f>Data!$AQ137^2/SQRT(Data!$AO137^2+Data!$AP137^2+Data!$AQ137^2)</f>
        <v>0.3032392174</v>
      </c>
      <c r="AV137" s="34">
        <f>_xlfn.VAR.P(Data!$K137:$N137)</f>
        <v>6.6875</v>
      </c>
      <c r="AW137" s="35">
        <f>_xlfn.VAR.P(Data!$C137:$F137)</f>
        <v>13.6875</v>
      </c>
      <c r="AX137" s="36">
        <f>_xlfn.VAR.P(Data!$G137:$J137)</f>
        <v>61.1875</v>
      </c>
      <c r="AY137" s="37"/>
      <c r="AZ137" s="38"/>
      <c r="BA137" s="39"/>
      <c r="BB137" s="30" t="str">
        <f>IF(AND(Data!$AE137&gt;Data!$AF137,Data!$AE137&gt;Data!$AG137),"1",IF(AND(Data!$AF137&gt;Data!$AE137,Data!$AF137&gt;Data!$AG137),IF(Data!$AF137&lt;2.5*Data!$AE137,"1.2",IF(OR(Data!$AE137&gt;2.5,Data!$AE137+Data!$AF137+Data!$AG137&lt;9),"2.2","2")),IF(AND(Data!$AG137&gt;3.5*Data!$AE137,Data!$AG137&gt;3.5*Data!$AF137,Data!$AE137+Data!$AF137+Data!$AG137&gt;11,Data!$AE137+Data!$AF137&lt;2,Data!$Q137&gt;=18),"3",IF((Data!$AE137&gt;3*Data!$AF137),"1.3",IF(AND(Data!$AF137&gt;3*Data!$AE137,Data!$AF137&gt;2),"2.3","3.3")))))</f>
        <v>1</v>
      </c>
      <c r="BC137" s="30" t="str">
        <f>IF(AND(Data!$AL137&gt;Data!$AM137,Data!$AL137&gt;Data!$AN137),"1",IF(AND(Data!$AM137&gt;Data!$AL137,Data!$AM137&gt;Data!$AN137),IF(Data!$AM137&lt;2.5*Data!$AL137,"1.2",IF(OR(Data!$AL137&gt;2.5,Data!$AL137+Data!$AM137+Data!$AN137&lt;9),"2.2","2")),IF(AND(Data!$AN137&gt;3.5*Data!$AL137,Data!$AN137&gt;3.5*Data!$AM137,Data!$AL137+Data!$AM137+Data!$AN137&gt;11,Data!$AL137+Data!$AM137&lt;2,Data!$U137&gt;=18),"3",IF((Data!$AL137&gt;3*Data!$AM137),"1.3",IF(AND(Data!$AM137&gt;3*Data!$AL137,Data!$AM137&gt;2),"2.3","3.3")))))</f>
        <v>3.3</v>
      </c>
      <c r="BD137" s="30" t="str">
        <f>IF(AND(Data!$AS137&gt;Data!$AT137,Data!$AS137&gt;Data!$AU137),"1",IF(AND(Data!$AT137&gt;Data!$AS137,Data!$AT137&gt;Data!$AU137),IF(Data!$AT137&lt;2.5*Data!$AS137,"1.2",IF(OR(Data!$AS137&gt;2.5,Data!$AS137+Data!$AT137+Data!$AU137&lt;9),"2.2","2")),IF(AND(Data!$AU137&gt;3.5*Data!$AS137,Data!$AU137&gt;3.5*Data!$AT137,Data!$AS137+Data!$AT137+Data!$AU137&gt;11,Data!$AS137+Data!$AT137&lt;2,Data!$Y137&gt;=18),"3",IF((Data!$AS137&gt;3*Data!$AT137),"1.3",IF(AND(Data!$AT137&gt;3*Data!$AS137,Data!$AT137&gt;2),"2.3","3.3")))))</f>
        <v>1</v>
      </c>
      <c r="BE137" s="30" t="str">
        <f t="array" ref="BE137">XLOOKUP(Data!$O137,Data!$K137:$N137,$K$1:$N$1,"?",0,1)&amp;XLOOKUP(Data!$P137,Data!$K137:$N137,$K$1:$N$1,"?",0,1)&amp;XLOOKUP(Data!$Q137,Data!$K137:$N137,$K$1:$N$1,"?",0,1)</f>
        <v>DII</v>
      </c>
      <c r="BF137" s="30" t="str">
        <f t="array" ref="BF137">XLOOKUP(Data!$S137,Data!$C137:$F137,$C$1:$F$1,"?",0,1)&amp;XLOOKUP(Data!$T137,Data!$C137:$F137,$C$1:$F$1,"?",0,1)&amp;XLOOKUP(Data!$U137,Data!$C137:$F137,$C$1:$F$1,"?",0,1)</f>
        <v>ISC</v>
      </c>
      <c r="BG137" s="30" t="str">
        <f t="array" ref="BG137">XLOOKUP(Data!$W137,Data!$G137:$J137,$G$1:$J$1,"?",0,1)&amp;XLOOKUP(Data!$X137,Data!$G137:$J137,$G$1:$J$1,"?",0,1)&amp;XLOOKUP(Data!$Y137,Data!$G137:$J137,$G$1:$J$1,"?",0,1)</f>
        <v>DCI</v>
      </c>
      <c r="BH137" s="30" t="str">
        <f>VLOOKUP(LEFT(Data!$BE137,Data!$BB137),'Key 2'!$A$1:$C$40,2,FALSE)</f>
        <v>D</v>
      </c>
      <c r="BI137" s="30" t="str">
        <f>VLOOKUP(LEFT(Data!$BF137,Data!$BC137),'Key 2'!$A$1:$C$40,2,FALSE)</f>
        <v>ISC</v>
      </c>
      <c r="BJ137" s="30" t="str">
        <f>VLOOKUP(LEFT(Data!$BG137,Data!$BD137),'Key 2'!$A$1:$C$40,2,FALSE)</f>
        <v>D</v>
      </c>
      <c r="BK137" s="30" t="str">
        <f>IF(AND(Data!$AV137&gt;=15,Data!$O137&gt;=20),"DG",IF(AND(Data!$AW137&gt;=15,Data!$S137&gt;=20),"MG",IF(AND(Data!$AV137&gt;=15,Data!$W137&gt;=20),"LG","0")))</f>
        <v>0</v>
      </c>
      <c r="BL137" s="30" t="str">
        <f>IF(AND(Data!$BK137="DG",Data!$AW137&gt;=15,Data!$S137&gt;=20,Data!$BH137&lt;&gt;Data!$BI137),"MG","LG")</f>
        <v>LG</v>
      </c>
      <c r="BM137" s="30" t="str">
        <f>IF(Data!$BK137="DG",Data!$BH137,IF(Data!$BK137="MG",Data!$BI137,Data!$BJ137))</f>
        <v>D</v>
      </c>
      <c r="BN137" s="30" t="str">
        <f>IF(Data!$BL137="DG",Data!$BH137,IF(Data!$BL137="MG",Data!$BI137,Data!$BJ137))</f>
        <v>D</v>
      </c>
      <c r="BO137" s="40"/>
      <c r="BP137" s="40"/>
      <c r="BQ137" s="40"/>
      <c r="BR137" s="41"/>
      <c r="BS137" s="41"/>
      <c r="BT137" s="41" t="str">
        <f>VLOOKUP(Data!$BR137,'Key 1'!$B$1:$D$15,2,FALSE)</f>
        <v>TI</v>
      </c>
      <c r="BU137" s="41" t="str">
        <f>VLOOKUP(Data!$BS137,'Key 1'!$B$1:$D$15,2,FALSE)</f>
        <v>TI</v>
      </c>
      <c r="BV137" s="41">
        <f>VLOOKUP(Data!$BR137,'Key 1'!$B$1:$D$15,3,FALSE)</f>
        <v>0</v>
      </c>
      <c r="BW137" s="41">
        <f>VLOOKUP(Data!$BS137,'Key 1'!$B$1:$D$15,3,FALSE)</f>
        <v>0</v>
      </c>
      <c r="BX137" s="41" t="str">
        <f>IF(Data!$BK137="DG",IF(INT(Data!$BB137)-Data!$BB137&lt;0,"Low","High"),IF(Data!$BK137="MG",IF(INT(Data!$BC137)-Data!$BC137&lt;0,"Low","High"),IF(Data!$BK137="LG",IF(INT(Data!$BD137)-Data!$BD137&lt;0,"Low","High"),"High")))</f>
        <v>High</v>
      </c>
      <c r="BY137" s="41" t="str">
        <f>IF(Data!$BL137="DG",IF(INT(Data!$BB137)-Data!$BB137&lt;0,"Low","High"),IF(Data!$BL137="MG",IF(INT(Data!$BC137)-Data!$BC137&lt;0,"Low","High"),IF(Data!$BL137="LG",IF(INT(Data!$BD137)-Data!$BD137&lt;0,"Low","High"),"High")))</f>
        <v>High</v>
      </c>
      <c r="BZ137" s="41" t="str">
        <f>IF(AND(Data!$BX137="High",Data!$BY137="High"),"High","Low")</f>
        <v>High</v>
      </c>
      <c r="CA137" s="41" t="str">
        <f>IF(AND(Data!$BM137=Data!$BT137,Data!$BN137=Data!$BU137),"Matched",IF(Data!$BM137=Data!$BT137,"Sec Missed", IF(Data!$BN137=Data!$BU137," Pri Missed", "Both Missed")))</f>
        <v>Both Missed</v>
      </c>
      <c r="CB137" s="43" t="s">
        <v>100</v>
      </c>
      <c r="CC137" s="42">
        <v>100.0</v>
      </c>
      <c r="CD137" s="42">
        <v>100.0</v>
      </c>
      <c r="CE137" s="44"/>
      <c r="CF137" s="43" t="s">
        <v>108</v>
      </c>
      <c r="CG137" s="43" t="s">
        <v>0</v>
      </c>
      <c r="CH137" s="45" t="s">
        <v>0</v>
      </c>
      <c r="CI137" s="43" t="s">
        <v>98</v>
      </c>
      <c r="CJ137" s="42">
        <v>100.0</v>
      </c>
      <c r="CK137" s="43" t="s">
        <v>0</v>
      </c>
      <c r="CL137" s="43" t="s">
        <v>98</v>
      </c>
      <c r="CM137" s="42">
        <v>100.0</v>
      </c>
      <c r="CN137" s="43" t="s">
        <v>99</v>
      </c>
      <c r="CO137" s="1"/>
      <c r="CP137" s="1"/>
      <c r="CQ137" s="1"/>
      <c r="CR137" s="1"/>
      <c r="CS137" s="1"/>
      <c r="CT137" s="1"/>
      <c r="CU137" s="1"/>
    </row>
    <row r="138" ht="48.0" customHeight="1">
      <c r="A138" s="28">
        <v>2292.0</v>
      </c>
      <c r="B138" s="29">
        <v>28.0</v>
      </c>
      <c r="C138" s="30">
        <v>16.0</v>
      </c>
      <c r="D138" s="30">
        <v>16.0</v>
      </c>
      <c r="E138" s="30">
        <v>15.0</v>
      </c>
      <c r="F138" s="30">
        <v>19.0</v>
      </c>
      <c r="G138" s="30">
        <v>11.0</v>
      </c>
      <c r="H138" s="30">
        <v>16.0</v>
      </c>
      <c r="I138" s="30">
        <v>7.0</v>
      </c>
      <c r="J138" s="30">
        <v>25.0</v>
      </c>
      <c r="K138" s="30">
        <v>14.0</v>
      </c>
      <c r="L138" s="30">
        <v>16.0</v>
      </c>
      <c r="M138" s="30">
        <v>11.0</v>
      </c>
      <c r="N138" s="30">
        <v>23.0</v>
      </c>
      <c r="O138" s="31">
        <f>LARGE(Data!$K138:$N138,1)</f>
        <v>23</v>
      </c>
      <c r="P138" s="31">
        <f>LARGE(Data!$K138:$N138,2)</f>
        <v>16</v>
      </c>
      <c r="Q138" s="31">
        <f>LARGE(Data!$K138:$N138,3)</f>
        <v>14</v>
      </c>
      <c r="R138" s="31">
        <f>LARGE(Data!$K138:$N138,4)</f>
        <v>11</v>
      </c>
      <c r="S138" s="32">
        <f>LARGE(Data!$C138:$F138,1)</f>
        <v>19</v>
      </c>
      <c r="T138" s="32">
        <f>LARGE(Data!$C138:$F138,2)</f>
        <v>16</v>
      </c>
      <c r="U138" s="32">
        <f>LARGE(Data!$C138:$F138,3)</f>
        <v>16</v>
      </c>
      <c r="V138" s="32">
        <f>LARGE(Data!$C138:$F138,4)</f>
        <v>15</v>
      </c>
      <c r="W138" s="33">
        <f>LARGE(Data!$G138:$J138,1)</f>
        <v>25</v>
      </c>
      <c r="X138" s="33">
        <f>LARGE(Data!$G138:$J138,2)</f>
        <v>16</v>
      </c>
      <c r="Y138" s="33">
        <f>LARGE(Data!$G138:$J138,3)</f>
        <v>11</v>
      </c>
      <c r="Z138" s="33">
        <f>LARGE(Data!$G138:$J138,4)</f>
        <v>7</v>
      </c>
      <c r="AA138" s="30">
        <f>Data!$O138-Data!$P138</f>
        <v>7</v>
      </c>
      <c r="AB138" s="30">
        <f>Data!$P138-Data!$Q138</f>
        <v>2</v>
      </c>
      <c r="AC138" s="30">
        <f>Data!$Q138-Data!$R138</f>
        <v>3</v>
      </c>
      <c r="AD138" s="30">
        <f>(Data!$AA138+Data!$AB138)/SUM(Data!$AA138:$AC138)</f>
        <v>0.75</v>
      </c>
      <c r="AE138" s="31">
        <f>Data!$AA138^2/SQRT(Data!$AA138^2+Data!$AB138^2+Data!$AC138^2)</f>
        <v>6.223006223</v>
      </c>
      <c r="AF138" s="31">
        <f>Data!$AB138^2/SQRT(Data!$AA138^2+Data!$AB138^2+Data!$AC138^2)</f>
        <v>0.508000508</v>
      </c>
      <c r="AG138" s="31">
        <f>Data!$AC138^2/SQRT(Data!$AA138^2+Data!$AB138^2+Data!$AC138^2)</f>
        <v>1.143001143</v>
      </c>
      <c r="AH138" s="30">
        <f>Data!$S138-Data!$T138</f>
        <v>3</v>
      </c>
      <c r="AI138" s="30">
        <f>Data!$T138-Data!$U138</f>
        <v>0</v>
      </c>
      <c r="AJ138" s="30">
        <f>Data!$U138-Data!$V138</f>
        <v>1</v>
      </c>
      <c r="AK138" s="30">
        <f>(Data!$AH138+Data!$AI138)/(Data!$AH138+Data!$AI138+Data!$AJ138)</f>
        <v>0.75</v>
      </c>
      <c r="AL138" s="32">
        <f>Data!$AH138^2/SQRT(Data!$AH138^2+Data!$AI138^2+Data!$AJ138^2)</f>
        <v>2.846049894</v>
      </c>
      <c r="AM138" s="32">
        <f>Data!$AI138^2/SQRT(Data!$AH138^2+Data!$AI138^2+Data!$AJ138^2)</f>
        <v>0</v>
      </c>
      <c r="AN138" s="32">
        <f>Data!$AJ138^2/SQRT(Data!$AH138^2+Data!$AI138^2+Data!$AJ138^2)</f>
        <v>0.316227766</v>
      </c>
      <c r="AO138" s="30">
        <f>Data!$W138-Data!$X138</f>
        <v>9</v>
      </c>
      <c r="AP138" s="30">
        <f>Data!$X138-Data!$Y138</f>
        <v>5</v>
      </c>
      <c r="AQ138" s="30">
        <f>Data!$Y138-Data!$Z138</f>
        <v>4</v>
      </c>
      <c r="AR138" s="30">
        <f>(Data!$AO138+Data!$AP138)/(Data!$AO138+Data!$AP138+Data!$AQ138)</f>
        <v>0.7777777778</v>
      </c>
      <c r="AS138" s="33">
        <f>Data!$AO138^2/SQRT(Data!$AO138^2+Data!$AP138^2+Data!$AQ138^2)</f>
        <v>7.333395429</v>
      </c>
      <c r="AT138" s="33">
        <f>Data!$AP138^2/SQRT(Data!$AO138^2+Data!$AP138^2+Data!$AQ138^2)</f>
        <v>2.263393651</v>
      </c>
      <c r="AU138" s="33">
        <f>Data!$AQ138^2/SQRT(Data!$AO138^2+Data!$AP138^2+Data!$AQ138^2)</f>
        <v>1.448571937</v>
      </c>
      <c r="AV138" s="34">
        <f>_xlfn.VAR.P(Data!$K138:$N138)</f>
        <v>19.5</v>
      </c>
      <c r="AW138" s="35">
        <f>_xlfn.VAR.P(Data!$C138:$F138)</f>
        <v>2.25</v>
      </c>
      <c r="AX138" s="36">
        <f>_xlfn.VAR.P(Data!$G138:$J138)</f>
        <v>45.1875</v>
      </c>
      <c r="AY138" s="37"/>
      <c r="AZ138" s="38"/>
      <c r="BA138" s="39"/>
      <c r="BB138" s="30" t="str">
        <f>IF(AND(Data!$AE138&gt;Data!$AF138,Data!$AE138&gt;Data!$AG138),"1",IF(AND(Data!$AF138&gt;Data!$AE138,Data!$AF138&gt;Data!$AG138),IF(Data!$AF138&lt;2.5*Data!$AE138,"1.2",IF(OR(Data!$AE138&gt;2.5,Data!$AE138+Data!$AF138+Data!$AG138&lt;9),"2.2","2")),IF(AND(Data!$AG138&gt;3.5*Data!$AE138,Data!$AG138&gt;3.5*Data!$AF138,Data!$AE138+Data!$AF138+Data!$AG138&gt;11,Data!$AE138+Data!$AF138&lt;2,Data!$Q138&gt;=18),"3",IF((Data!$AE138&gt;3*Data!$AF138),"1.3",IF(AND(Data!$AF138&gt;3*Data!$AE138,Data!$AF138&gt;2),"2.3","3.3")))))</f>
        <v>1</v>
      </c>
      <c r="BC138" s="30" t="str">
        <f>IF(AND(Data!$AL138&gt;Data!$AM138,Data!$AL138&gt;Data!$AN138),"1",IF(AND(Data!$AM138&gt;Data!$AL138,Data!$AM138&gt;Data!$AN138),IF(Data!$AM138&lt;2.5*Data!$AL138,"1.2",IF(OR(Data!$AL138&gt;2.5,Data!$AL138+Data!$AM138+Data!$AN138&lt;9),"2.2","2")),IF(AND(Data!$AN138&gt;3.5*Data!$AL138,Data!$AN138&gt;3.5*Data!$AM138,Data!$AL138+Data!$AM138+Data!$AN138&gt;11,Data!$AL138+Data!$AM138&lt;2,Data!$U138&gt;=18),"3",IF((Data!$AL138&gt;3*Data!$AM138),"1.3",IF(AND(Data!$AM138&gt;3*Data!$AL138,Data!$AM138&gt;2),"2.3","3.3")))))</f>
        <v>1</v>
      </c>
      <c r="BD138" s="30" t="str">
        <f>IF(AND(Data!$AS138&gt;Data!$AT138,Data!$AS138&gt;Data!$AU138),"1",IF(AND(Data!$AT138&gt;Data!$AS138,Data!$AT138&gt;Data!$AU138),IF(Data!$AT138&lt;2.5*Data!$AS138,"1.2",IF(OR(Data!$AS138&gt;2.5,Data!$AS138+Data!$AT138+Data!$AU138&lt;9),"2.2","2")),IF(AND(Data!$AU138&gt;3.5*Data!$AS138,Data!$AU138&gt;3.5*Data!$AT138,Data!$AS138+Data!$AT138+Data!$AU138&gt;11,Data!$AS138+Data!$AT138&lt;2,Data!$Y138&gt;=18),"3",IF((Data!$AS138&gt;3*Data!$AT138),"1.3",IF(AND(Data!$AT138&gt;3*Data!$AS138,Data!$AT138&gt;2),"2.3","3.3")))))</f>
        <v>1</v>
      </c>
      <c r="BE138" s="30" t="str">
        <f t="array" ref="BE138">XLOOKUP(Data!$O138,Data!$K138:$N138,$K$1:$N$1,"?",0,1)&amp;XLOOKUP(Data!$P138,Data!$K138:$N138,$K$1:$N$1,"?",0,1)&amp;XLOOKUP(Data!$Q138,Data!$K138:$N138,$K$1:$N$1,"?",0,1)</f>
        <v>CID</v>
      </c>
      <c r="BF138" s="30" t="str">
        <f t="array" ref="BF138">XLOOKUP(Data!$S138,Data!$C138:$F138,$C$1:$F$1,"?",0,1)&amp;XLOOKUP(Data!$T138,Data!$C138:$F138,$C$1:$F$1,"?",0,1)&amp;XLOOKUP(Data!$U138,Data!$C138:$F138,$C$1:$F$1,"?",0,1)</f>
        <v>CDD</v>
      </c>
      <c r="BG138" s="30" t="str">
        <f t="array" ref="BG138">XLOOKUP(Data!$W138,Data!$G138:$J138,$G$1:$J$1,"?",0,1)&amp;XLOOKUP(Data!$X138,Data!$G138:$J138,$G$1:$J$1,"?",0,1)&amp;XLOOKUP(Data!$Y138,Data!$G138:$J138,$G$1:$J$1,"?",0,1)</f>
        <v>CID</v>
      </c>
      <c r="BH138" s="30" t="str">
        <f>VLOOKUP(LEFT(Data!$BE138,Data!$BB138),'Key 2'!$A$1:$C$40,2,FALSE)</f>
        <v>C</v>
      </c>
      <c r="BI138" s="30" t="str">
        <f>VLOOKUP(LEFT(Data!$BF138,Data!$BC138),'Key 2'!$A$1:$C$40,2,FALSE)</f>
        <v>C</v>
      </c>
      <c r="BJ138" s="30" t="str">
        <f>VLOOKUP(LEFT(Data!$BG138,Data!$BD138),'Key 2'!$A$1:$C$40,2,FALSE)</f>
        <v>C</v>
      </c>
      <c r="BK138" s="30" t="str">
        <f>IF(AND(Data!$AV138&gt;=15,Data!$O138&gt;=20),"DG",IF(AND(Data!$AW138&gt;=15,Data!$S138&gt;=20),"MG",IF(AND(Data!$AV138&gt;=15,Data!$W138&gt;=20),"LG","0")))</f>
        <v>DG</v>
      </c>
      <c r="BL138" s="30" t="str">
        <f>IF(AND(Data!$BK138="DG",Data!$AW138&gt;=15,Data!$S138&gt;=20,Data!$BH138&lt;&gt;Data!$BI138),"MG","LG")</f>
        <v>LG</v>
      </c>
      <c r="BM138" s="30" t="str">
        <f>IF(Data!$BK138="DG",Data!$BH138,IF(Data!$BK138="MG",Data!$BI138,Data!$BJ138))</f>
        <v>C</v>
      </c>
      <c r="BN138" s="30" t="str">
        <f>IF(Data!$BL138="DG",Data!$BH138,IF(Data!$BL138="MG",Data!$BI138,Data!$BJ138))</f>
        <v>C</v>
      </c>
      <c r="BO138" s="40"/>
      <c r="BP138" s="40"/>
      <c r="BQ138" s="40"/>
      <c r="BR138" s="41"/>
      <c r="BS138" s="41"/>
      <c r="BT138" s="41" t="str">
        <f>VLOOKUP(Data!$BR138,'Key 1'!$B$1:$D$15,2,FALSE)</f>
        <v>TI</v>
      </c>
      <c r="BU138" s="41" t="str">
        <f>VLOOKUP(Data!$BS138,'Key 1'!$B$1:$D$15,2,FALSE)</f>
        <v>TI</v>
      </c>
      <c r="BV138" s="41">
        <f>VLOOKUP(Data!$BR138,'Key 1'!$B$1:$D$15,3,FALSE)</f>
        <v>0</v>
      </c>
      <c r="BW138" s="41">
        <f>VLOOKUP(Data!$BS138,'Key 1'!$B$1:$D$15,3,FALSE)</f>
        <v>0</v>
      </c>
      <c r="BX138" s="41" t="str">
        <f>IF(Data!$BK138="DG",IF(INT(Data!$BB138)-Data!$BB138&lt;0,"Low","High"),IF(Data!$BK138="MG",IF(INT(Data!$BC138)-Data!$BC138&lt;0,"Low","High"),IF(Data!$BK138="LG",IF(INT(Data!$BD138)-Data!$BD138&lt;0,"Low","High"),"High")))</f>
        <v>High</v>
      </c>
      <c r="BY138" s="41" t="str">
        <f>IF(Data!$BL138="DG",IF(INT(Data!$BB138)-Data!$BB138&lt;0,"Low","High"),IF(Data!$BL138="MG",IF(INT(Data!$BC138)-Data!$BC138&lt;0,"Low","High"),IF(Data!$BL138="LG",IF(INT(Data!$BD138)-Data!$BD138&lt;0,"Low","High"),"High")))</f>
        <v>High</v>
      </c>
      <c r="BZ138" s="41" t="str">
        <f>IF(AND(Data!$BX138="High",Data!$BY138="High"),"High","Low")</f>
        <v>High</v>
      </c>
      <c r="CA138" s="41" t="str">
        <f>IF(AND(Data!$BM138=Data!$BT138,Data!$BN138=Data!$BU138),"Matched",IF(Data!$BM138=Data!$BT138,"Sec Missed", IF(Data!$BN138=Data!$BU138," Pri Missed", "Both Missed")))</f>
        <v>Both Missed</v>
      </c>
      <c r="CB138" s="42">
        <v>100.0</v>
      </c>
      <c r="CC138" s="43" t="s">
        <v>100</v>
      </c>
      <c r="CD138" s="42">
        <v>100.0</v>
      </c>
      <c r="CE138" s="43" t="s">
        <v>3</v>
      </c>
      <c r="CF138" s="44"/>
      <c r="CG138" s="43" t="s">
        <v>3</v>
      </c>
      <c r="CH138" s="45" t="s">
        <v>3</v>
      </c>
      <c r="CI138" s="43" t="s">
        <v>97</v>
      </c>
      <c r="CJ138" s="42">
        <v>100.0</v>
      </c>
      <c r="CK138" s="43" t="s">
        <v>3</v>
      </c>
      <c r="CL138" s="43" t="s">
        <v>98</v>
      </c>
      <c r="CM138" s="42">
        <v>100.0</v>
      </c>
      <c r="CN138" s="43" t="s">
        <v>99</v>
      </c>
      <c r="CO138" s="1"/>
      <c r="CP138" s="1"/>
      <c r="CQ138" s="1"/>
      <c r="CR138" s="1"/>
      <c r="CS138" s="1"/>
      <c r="CT138" s="1"/>
      <c r="CU138" s="1"/>
    </row>
    <row r="139" ht="48.0" customHeight="1">
      <c r="A139" s="28">
        <v>2293.0</v>
      </c>
      <c r="B139" s="29">
        <v>28.0</v>
      </c>
      <c r="C139" s="30">
        <v>20.0</v>
      </c>
      <c r="D139" s="30">
        <v>22.0</v>
      </c>
      <c r="E139" s="30">
        <v>11.0</v>
      </c>
      <c r="F139" s="30">
        <v>9.0</v>
      </c>
      <c r="G139" s="30">
        <v>18.0</v>
      </c>
      <c r="H139" s="30">
        <v>25.0</v>
      </c>
      <c r="I139" s="30">
        <v>9.0</v>
      </c>
      <c r="J139" s="30">
        <v>8.0</v>
      </c>
      <c r="K139" s="30">
        <v>18.0</v>
      </c>
      <c r="L139" s="30">
        <v>23.5</v>
      </c>
      <c r="M139" s="30">
        <v>9.5</v>
      </c>
      <c r="N139" s="30">
        <v>8.0</v>
      </c>
      <c r="O139" s="31">
        <f>LARGE(Data!$K139:$N139,1)</f>
        <v>23.5</v>
      </c>
      <c r="P139" s="31">
        <f>LARGE(Data!$K139:$N139,2)</f>
        <v>18</v>
      </c>
      <c r="Q139" s="31">
        <f>LARGE(Data!$K139:$N139,3)</f>
        <v>9.5</v>
      </c>
      <c r="R139" s="31">
        <f>LARGE(Data!$K139:$N139,4)</f>
        <v>8</v>
      </c>
      <c r="S139" s="32">
        <f>LARGE(Data!$C139:$F139,1)</f>
        <v>22</v>
      </c>
      <c r="T139" s="32">
        <f>LARGE(Data!$C139:$F139,2)</f>
        <v>20</v>
      </c>
      <c r="U139" s="32">
        <f>LARGE(Data!$C139:$F139,3)</f>
        <v>11</v>
      </c>
      <c r="V139" s="32">
        <f>LARGE(Data!$C139:$F139,4)</f>
        <v>9</v>
      </c>
      <c r="W139" s="33">
        <f>LARGE(Data!$G139:$J139,1)</f>
        <v>25</v>
      </c>
      <c r="X139" s="33">
        <f>LARGE(Data!$G139:$J139,2)</f>
        <v>18</v>
      </c>
      <c r="Y139" s="33">
        <f>LARGE(Data!$G139:$J139,3)</f>
        <v>9</v>
      </c>
      <c r="Z139" s="33">
        <f>LARGE(Data!$G139:$J139,4)</f>
        <v>8</v>
      </c>
      <c r="AA139" s="30">
        <f>Data!$O139-Data!$P139</f>
        <v>5.5</v>
      </c>
      <c r="AB139" s="30">
        <f>Data!$P139-Data!$Q139</f>
        <v>8.5</v>
      </c>
      <c r="AC139" s="30">
        <f>Data!$Q139-Data!$R139</f>
        <v>1.5</v>
      </c>
      <c r="AD139" s="30">
        <f>(Data!$AA139+Data!$AB139)/SUM(Data!$AA139:$AC139)</f>
        <v>0.9032258065</v>
      </c>
      <c r="AE139" s="31">
        <f>Data!$AA139^2/SQRT(Data!$AA139^2+Data!$AB139^2+Data!$AC139^2)</f>
        <v>2.955618411</v>
      </c>
      <c r="AF139" s="31">
        <f>Data!$AB139^2/SQRT(Data!$AA139^2+Data!$AB139^2+Data!$AC139^2)</f>
        <v>7.059286948</v>
      </c>
      <c r="AG139" s="31">
        <f>Data!$AC139^2/SQRT(Data!$AA139^2+Data!$AB139^2+Data!$AC139^2)</f>
        <v>0.2198393859</v>
      </c>
      <c r="AH139" s="30">
        <f>Data!$S139-Data!$T139</f>
        <v>2</v>
      </c>
      <c r="AI139" s="30">
        <f>Data!$T139-Data!$U139</f>
        <v>9</v>
      </c>
      <c r="AJ139" s="30">
        <f>Data!$U139-Data!$V139</f>
        <v>2</v>
      </c>
      <c r="AK139" s="30">
        <f>(Data!$AH139+Data!$AI139)/(Data!$AH139+Data!$AI139+Data!$AJ139)</f>
        <v>0.8461538462</v>
      </c>
      <c r="AL139" s="32">
        <f>Data!$AH139^2/SQRT(Data!$AH139^2+Data!$AI139^2+Data!$AJ139^2)</f>
        <v>0.423999152</v>
      </c>
      <c r="AM139" s="32">
        <f>Data!$AI139^2/SQRT(Data!$AH139^2+Data!$AI139^2+Data!$AJ139^2)</f>
        <v>8.585982828</v>
      </c>
      <c r="AN139" s="32">
        <f>Data!$AJ139^2/SQRT(Data!$AH139^2+Data!$AI139^2+Data!$AJ139^2)</f>
        <v>0.423999152</v>
      </c>
      <c r="AO139" s="30">
        <f>Data!$W139-Data!$X139</f>
        <v>7</v>
      </c>
      <c r="AP139" s="30">
        <f>Data!$X139-Data!$Y139</f>
        <v>9</v>
      </c>
      <c r="AQ139" s="30">
        <f>Data!$Y139-Data!$Z139</f>
        <v>1</v>
      </c>
      <c r="AR139" s="30">
        <f>(Data!$AO139+Data!$AP139)/(Data!$AO139+Data!$AP139+Data!$AQ139)</f>
        <v>0.9411764706</v>
      </c>
      <c r="AS139" s="33">
        <f>Data!$AO139^2/SQRT(Data!$AO139^2+Data!$AP139^2+Data!$AQ139^2)</f>
        <v>4.281149878</v>
      </c>
      <c r="AT139" s="33">
        <f>Data!$AP139^2/SQRT(Data!$AO139^2+Data!$AP139^2+Data!$AQ139^2)</f>
        <v>7.077002859</v>
      </c>
      <c r="AU139" s="33">
        <f>Data!$AQ139^2/SQRT(Data!$AO139^2+Data!$AP139^2+Data!$AQ139^2)</f>
        <v>0.08737040567</v>
      </c>
      <c r="AV139" s="34">
        <f>_xlfn.VAR.P(Data!$K139:$N139)</f>
        <v>40.0625</v>
      </c>
      <c r="AW139" s="35">
        <f>_xlfn.VAR.P(Data!$C139:$F139)</f>
        <v>31.25</v>
      </c>
      <c r="AX139" s="36">
        <f>_xlfn.VAR.P(Data!$G139:$J139)</f>
        <v>48.5</v>
      </c>
      <c r="AY139" s="37"/>
      <c r="AZ139" s="38"/>
      <c r="BA139" s="39"/>
      <c r="BB139" s="30" t="str">
        <f>IF(AND(Data!$AE139&gt;Data!$AF139,Data!$AE139&gt;Data!$AG139),"1",IF(AND(Data!$AF139&gt;Data!$AE139,Data!$AF139&gt;Data!$AG139),IF(Data!$AF139&lt;2.5*Data!$AE139,"1.2",IF(OR(Data!$AE139&gt;2.5,Data!$AE139+Data!$AF139+Data!$AG139&lt;9),"2.2","2")),IF(AND(Data!$AG139&gt;3.5*Data!$AE139,Data!$AG139&gt;3.5*Data!$AF139,Data!$AE139+Data!$AF139+Data!$AG139&gt;11,Data!$AE139+Data!$AF139&lt;2,Data!$Q139&gt;=18),"3",IF((Data!$AE139&gt;3*Data!$AF139),"1.3",IF(AND(Data!$AF139&gt;3*Data!$AE139,Data!$AF139&gt;2),"2.3","3.3")))))</f>
        <v>1.2</v>
      </c>
      <c r="BC139" s="30" t="str">
        <f>IF(AND(Data!$AL139&gt;Data!$AM139,Data!$AL139&gt;Data!$AN139),"1",IF(AND(Data!$AM139&gt;Data!$AL139,Data!$AM139&gt;Data!$AN139),IF(Data!$AM139&lt;2.5*Data!$AL139,"1.2",IF(OR(Data!$AL139&gt;2.5,Data!$AL139+Data!$AM139+Data!$AN139&lt;9),"2.2","2")),IF(AND(Data!$AN139&gt;3.5*Data!$AL139,Data!$AN139&gt;3.5*Data!$AM139,Data!$AL139+Data!$AM139+Data!$AN139&gt;11,Data!$AL139+Data!$AM139&lt;2,Data!$U139&gt;=18),"3",IF((Data!$AL139&gt;3*Data!$AM139),"1.3",IF(AND(Data!$AM139&gt;3*Data!$AL139,Data!$AM139&gt;2),"2.3","3.3")))))</f>
        <v>2</v>
      </c>
      <c r="BD139" s="30" t="str">
        <f>IF(AND(Data!$AS139&gt;Data!$AT139,Data!$AS139&gt;Data!$AU139),"1",IF(AND(Data!$AT139&gt;Data!$AS139,Data!$AT139&gt;Data!$AU139),IF(Data!$AT139&lt;2.5*Data!$AS139,"1.2",IF(OR(Data!$AS139&gt;2.5,Data!$AS139+Data!$AT139+Data!$AU139&lt;9),"2.2","2")),IF(AND(Data!$AU139&gt;3.5*Data!$AS139,Data!$AU139&gt;3.5*Data!$AT139,Data!$AS139+Data!$AT139+Data!$AU139&gt;11,Data!$AS139+Data!$AT139&lt;2,Data!$Y139&gt;=18),"3",IF((Data!$AS139&gt;3*Data!$AT139),"1.3",IF(AND(Data!$AT139&gt;3*Data!$AS139,Data!$AT139&gt;2),"2.3","3.3")))))</f>
        <v>1.2</v>
      </c>
      <c r="BE139" s="30" t="str">
        <f t="array" ref="BE139">XLOOKUP(Data!$O139,Data!$K139:$N139,$K$1:$N$1,"?",0,1)&amp;XLOOKUP(Data!$P139,Data!$K139:$N139,$K$1:$N$1,"?",0,1)&amp;XLOOKUP(Data!$Q139,Data!$K139:$N139,$K$1:$N$1,"?",0,1)</f>
        <v>IDS</v>
      </c>
      <c r="BF139" s="30" t="str">
        <f t="array" ref="BF139">XLOOKUP(Data!$S139,Data!$C139:$F139,$C$1:$F$1,"?",0,1)&amp;XLOOKUP(Data!$T139,Data!$C139:$F139,$C$1:$F$1,"?",0,1)&amp;XLOOKUP(Data!$U139,Data!$C139:$F139,$C$1:$F$1,"?",0,1)</f>
        <v>IDS</v>
      </c>
      <c r="BG139" s="30" t="str">
        <f t="array" ref="BG139">XLOOKUP(Data!$W139,Data!$G139:$J139,$G$1:$J$1,"?",0,1)&amp;XLOOKUP(Data!$X139,Data!$G139:$J139,$G$1:$J$1,"?",0,1)&amp;XLOOKUP(Data!$Y139,Data!$G139:$J139,$G$1:$J$1,"?",0,1)</f>
        <v>IDS</v>
      </c>
      <c r="BH139" s="30" t="str">
        <f>VLOOKUP(LEFT(Data!$BE139,Data!$BB139),'Key 2'!$A$1:$C$40,2,FALSE)</f>
        <v>I</v>
      </c>
      <c r="BI139" s="30" t="str">
        <f>VLOOKUP(LEFT(Data!$BF139,Data!$BC139),'Key 2'!$A$1:$C$40,2,FALSE)</f>
        <v>DI</v>
      </c>
      <c r="BJ139" s="30" t="str">
        <f>VLOOKUP(LEFT(Data!$BG139,Data!$BD139),'Key 2'!$A$1:$C$40,2,FALSE)</f>
        <v>I</v>
      </c>
      <c r="BK139" s="30" t="str">
        <f>IF(AND(Data!$AV139&gt;=15,Data!$O139&gt;=20),"DG",IF(AND(Data!$AW139&gt;=15,Data!$S139&gt;=20),"MG",IF(AND(Data!$AV139&gt;=15,Data!$W139&gt;=20),"LG","0")))</f>
        <v>DG</v>
      </c>
      <c r="BL139" s="30" t="str">
        <f>IF(AND(Data!$BK139="DG",Data!$AW139&gt;=15,Data!$S139&gt;=20,Data!$BH139&lt;&gt;Data!$BI139),"MG","LG")</f>
        <v>MG</v>
      </c>
      <c r="BM139" s="30" t="str">
        <f>IF(Data!$BK139="DG",Data!$BH139,IF(Data!$BK139="MG",Data!$BI139,Data!$BJ139))</f>
        <v>I</v>
      </c>
      <c r="BN139" s="30" t="str">
        <f>IF(Data!$BL139="DG",Data!$BH139,IF(Data!$BL139="MG",Data!$BI139,Data!$BJ139))</f>
        <v>DI</v>
      </c>
      <c r="BO139" s="40"/>
      <c r="BP139" s="40"/>
      <c r="BQ139" s="40"/>
      <c r="BR139" s="41"/>
      <c r="BS139" s="41"/>
      <c r="BT139" s="41" t="str">
        <f>VLOOKUP(Data!$BR139,'Key 1'!$B$1:$D$15,2,FALSE)</f>
        <v>TI</v>
      </c>
      <c r="BU139" s="41" t="str">
        <f>VLOOKUP(Data!$BS139,'Key 1'!$B$1:$D$15,2,FALSE)</f>
        <v>TI</v>
      </c>
      <c r="BV139" s="41">
        <f>VLOOKUP(Data!$BR139,'Key 1'!$B$1:$D$15,3,FALSE)</f>
        <v>0</v>
      </c>
      <c r="BW139" s="41">
        <f>VLOOKUP(Data!$BS139,'Key 1'!$B$1:$D$15,3,FALSE)</f>
        <v>0</v>
      </c>
      <c r="BX139" s="41" t="str">
        <f>IF(Data!$BK139="DG",IF(INT(Data!$BB139)-Data!$BB139&lt;0,"Low","High"),IF(Data!$BK139="MG",IF(INT(Data!$BC139)-Data!$BC139&lt;0,"Low","High"),IF(Data!$BK139="LG",IF(INT(Data!$BD139)-Data!$BD139&lt;0,"Low","High"),"High")))</f>
        <v>Low</v>
      </c>
      <c r="BY139" s="41" t="str">
        <f>IF(Data!$BL139="DG",IF(INT(Data!$BB139)-Data!$BB139&lt;0,"Low","High"),IF(Data!$BL139="MG",IF(INT(Data!$BC139)-Data!$BC139&lt;0,"Low","High"),IF(Data!$BL139="LG",IF(INT(Data!$BD139)-Data!$BD139&lt;0,"Low","High"),"High")))</f>
        <v>High</v>
      </c>
      <c r="BZ139" s="41" t="str">
        <f>IF(AND(Data!$BX139="High",Data!$BY139="High"),"High","Low")</f>
        <v>Low</v>
      </c>
      <c r="CA139" s="41" t="str">
        <f>IF(AND(Data!$BM139=Data!$BT139,Data!$BN139=Data!$BU139),"Matched",IF(Data!$BM139=Data!$BT139,"Sec Missed", IF(Data!$BN139=Data!$BU139," Pri Missed", "Both Missed")))</f>
        <v>Both Missed</v>
      </c>
      <c r="CB139" s="42">
        <v>100.0</v>
      </c>
      <c r="CC139" s="42">
        <v>100.0</v>
      </c>
      <c r="CD139" s="42">
        <v>100.0</v>
      </c>
      <c r="CE139" s="43" t="s">
        <v>15</v>
      </c>
      <c r="CF139" s="43" t="s">
        <v>15</v>
      </c>
      <c r="CG139" s="43" t="s">
        <v>15</v>
      </c>
      <c r="CH139" s="45" t="s">
        <v>15</v>
      </c>
      <c r="CI139" s="43" t="s">
        <v>97</v>
      </c>
      <c r="CJ139" s="42">
        <v>100.0</v>
      </c>
      <c r="CK139" s="43" t="s">
        <v>15</v>
      </c>
      <c r="CL139" s="43" t="s">
        <v>98</v>
      </c>
      <c r="CM139" s="42">
        <v>100.0</v>
      </c>
      <c r="CN139" s="43" t="s">
        <v>99</v>
      </c>
      <c r="CO139" s="1"/>
      <c r="CP139" s="1"/>
      <c r="CQ139" s="1"/>
      <c r="CR139" s="1"/>
      <c r="CS139" s="1"/>
      <c r="CT139" s="1"/>
      <c r="CU139" s="1"/>
    </row>
    <row r="140" ht="48.0" customHeight="1">
      <c r="A140" s="28">
        <v>2294.0</v>
      </c>
      <c r="B140" s="29">
        <v>28.0</v>
      </c>
      <c r="C140" s="30">
        <v>19.0</v>
      </c>
      <c r="D140" s="30">
        <v>12.0</v>
      </c>
      <c r="E140" s="30">
        <v>11.0</v>
      </c>
      <c r="F140" s="30">
        <v>26.0</v>
      </c>
      <c r="G140" s="30">
        <v>20.0</v>
      </c>
      <c r="H140" s="30">
        <v>2.75</v>
      </c>
      <c r="I140" s="30">
        <v>18.0</v>
      </c>
      <c r="J140" s="30">
        <v>24.0</v>
      </c>
      <c r="K140" s="30">
        <v>18.0</v>
      </c>
      <c r="L140" s="30">
        <v>3.5</v>
      </c>
      <c r="M140" s="30">
        <v>13.0</v>
      </c>
      <c r="N140" s="30">
        <v>25.166666666666654</v>
      </c>
      <c r="O140" s="31">
        <f>LARGE(Data!$K140:$N140,1)</f>
        <v>25.16666667</v>
      </c>
      <c r="P140" s="31">
        <f>LARGE(Data!$K140:$N140,2)</f>
        <v>18</v>
      </c>
      <c r="Q140" s="31">
        <f>LARGE(Data!$K140:$N140,3)</f>
        <v>13</v>
      </c>
      <c r="R140" s="31">
        <f>LARGE(Data!$K140:$N140,4)</f>
        <v>3.5</v>
      </c>
      <c r="S140" s="32">
        <f>LARGE(Data!$C140:$F140,1)</f>
        <v>26</v>
      </c>
      <c r="T140" s="32">
        <f>LARGE(Data!$C140:$F140,2)</f>
        <v>19</v>
      </c>
      <c r="U140" s="32">
        <f>LARGE(Data!$C140:$F140,3)</f>
        <v>12</v>
      </c>
      <c r="V140" s="32">
        <f>LARGE(Data!$C140:$F140,4)</f>
        <v>11</v>
      </c>
      <c r="W140" s="33">
        <f>LARGE(Data!$G140:$J140,1)</f>
        <v>24</v>
      </c>
      <c r="X140" s="33">
        <f>LARGE(Data!$G140:$J140,2)</f>
        <v>20</v>
      </c>
      <c r="Y140" s="33">
        <f>LARGE(Data!$G140:$J140,3)</f>
        <v>18</v>
      </c>
      <c r="Z140" s="33">
        <f>LARGE(Data!$G140:$J140,4)</f>
        <v>2.75</v>
      </c>
      <c r="AA140" s="30">
        <f>Data!$O140-Data!$P140</f>
        <v>7.166666667</v>
      </c>
      <c r="AB140" s="30">
        <f>Data!$P140-Data!$Q140</f>
        <v>5</v>
      </c>
      <c r="AC140" s="30">
        <f>Data!$Q140-Data!$R140</f>
        <v>9.5</v>
      </c>
      <c r="AD140" s="30">
        <f>(Data!$AA140+Data!$AB140)/SUM(Data!$AA140:$AC140)</f>
        <v>0.5615384615</v>
      </c>
      <c r="AE140" s="31">
        <f>Data!$AA140^2/SQRT(Data!$AA140^2+Data!$AB140^2+Data!$AC140^2)</f>
        <v>3.979077794</v>
      </c>
      <c r="AF140" s="31">
        <f>Data!$AB140^2/SQRT(Data!$AA140^2+Data!$AB140^2+Data!$AC140^2)</f>
        <v>1.936814502</v>
      </c>
      <c r="AG140" s="31">
        <f>Data!$AC140^2/SQRT(Data!$AA140^2+Data!$AB140^2+Data!$AC140^2)</f>
        <v>6.991900354</v>
      </c>
      <c r="AH140" s="30">
        <f>Data!$S140-Data!$T140</f>
        <v>7</v>
      </c>
      <c r="AI140" s="30">
        <f>Data!$T140-Data!$U140</f>
        <v>7</v>
      </c>
      <c r="AJ140" s="30">
        <f>Data!$U140-Data!$V140</f>
        <v>1</v>
      </c>
      <c r="AK140" s="30">
        <f>(Data!$AH140+Data!$AI140)/(Data!$AH140+Data!$AI140+Data!$AJ140)</f>
        <v>0.9333333333</v>
      </c>
      <c r="AL140" s="32">
        <f>Data!$AH140^2/SQRT(Data!$AH140^2+Data!$AI140^2+Data!$AJ140^2)</f>
        <v>4.924685295</v>
      </c>
      <c r="AM140" s="32">
        <f>Data!$AI140^2/SQRT(Data!$AH140^2+Data!$AI140^2+Data!$AJ140^2)</f>
        <v>4.924685295</v>
      </c>
      <c r="AN140" s="32">
        <f>Data!$AJ140^2/SQRT(Data!$AH140^2+Data!$AI140^2+Data!$AJ140^2)</f>
        <v>0.1005037815</v>
      </c>
      <c r="AO140" s="30">
        <f>Data!$W140-Data!$X140</f>
        <v>4</v>
      </c>
      <c r="AP140" s="30">
        <f>Data!$X140-Data!$Y140</f>
        <v>2</v>
      </c>
      <c r="AQ140" s="30">
        <f>Data!$Y140-Data!$Z140</f>
        <v>15.25</v>
      </c>
      <c r="AR140" s="30">
        <f>(Data!$AO140+Data!$AP140)/(Data!$AO140+Data!$AP140+Data!$AQ140)</f>
        <v>0.2823529412</v>
      </c>
      <c r="AS140" s="33">
        <f>Data!$AO140^2/SQRT(Data!$AO140^2+Data!$AP140^2+Data!$AQ140^2)</f>
        <v>1.006782247</v>
      </c>
      <c r="AT140" s="33">
        <f>Data!$AP140^2/SQRT(Data!$AO140^2+Data!$AP140^2+Data!$AQ140^2)</f>
        <v>0.2516955617</v>
      </c>
      <c r="AU140" s="33">
        <f>Data!$AQ140^2/SQRT(Data!$AO140^2+Data!$AP140^2+Data!$AQ140^2)</f>
        <v>14.63373727</v>
      </c>
      <c r="AV140" s="34">
        <f>_xlfn.VAR.P(Data!$K140:$N140)</f>
        <v>62.14583333</v>
      </c>
      <c r="AW140" s="35">
        <f>_xlfn.VAR.P(Data!$C140:$F140)</f>
        <v>36.5</v>
      </c>
      <c r="AX140" s="36">
        <f>_xlfn.VAR.P(Data!$G140:$J140)</f>
        <v>64.85546875</v>
      </c>
      <c r="AY140" s="37"/>
      <c r="AZ140" s="38"/>
      <c r="BA140" s="39"/>
      <c r="BB140" s="30" t="str">
        <f>IF(AND(Data!$AE140&gt;Data!$AF140,Data!$AE140&gt;Data!$AG140),"1",IF(AND(Data!$AF140&gt;Data!$AE140,Data!$AF140&gt;Data!$AG140),IF(Data!$AF140&lt;2.5*Data!$AE140,"1.2",IF(OR(Data!$AE140&gt;2.5,Data!$AE140+Data!$AF140+Data!$AG140&lt;9),"2.2","2")),IF(AND(Data!$AG140&gt;3.5*Data!$AE140,Data!$AG140&gt;3.5*Data!$AF140,Data!$AE140+Data!$AF140+Data!$AG140&gt;11,Data!$AE140+Data!$AF140&lt;2,Data!$Q140&gt;=18),"3",IF((Data!$AE140&gt;3*Data!$AF140),"1.3",IF(AND(Data!$AF140&gt;3*Data!$AE140,Data!$AF140&gt;2),"2.3","3.3")))))</f>
        <v>3.3</v>
      </c>
      <c r="BC140" s="30" t="str">
        <f>IF(AND(Data!$AL140&gt;Data!$AM140,Data!$AL140&gt;Data!$AN140),"1",IF(AND(Data!$AM140&gt;Data!$AL140,Data!$AM140&gt;Data!$AN140),IF(Data!$AM140&lt;2.5*Data!$AL140,"1.2",IF(OR(Data!$AL140&gt;2.5,Data!$AL140+Data!$AM140+Data!$AN140&lt;9),"2.2","2")),IF(AND(Data!$AN140&gt;3.5*Data!$AL140,Data!$AN140&gt;3.5*Data!$AM140,Data!$AL140+Data!$AM140+Data!$AN140&gt;11,Data!$AL140+Data!$AM140&lt;2,Data!$U140&gt;=18),"3",IF((Data!$AL140&gt;3*Data!$AM140),"1.3",IF(AND(Data!$AM140&gt;3*Data!$AL140,Data!$AM140&gt;2),"2.3","3.3")))))</f>
        <v>3.3</v>
      </c>
      <c r="BD140" s="30" t="str">
        <f>IF(AND(Data!$AS140&gt;Data!$AT140,Data!$AS140&gt;Data!$AU140),"1",IF(AND(Data!$AT140&gt;Data!$AS140,Data!$AT140&gt;Data!$AU140),IF(Data!$AT140&lt;2.5*Data!$AS140,"1.2",IF(OR(Data!$AS140&gt;2.5,Data!$AS140+Data!$AT140+Data!$AU140&lt;9),"2.2","2")),IF(AND(Data!$AU140&gt;3.5*Data!$AS140,Data!$AU140&gt;3.5*Data!$AT140,Data!$AS140+Data!$AT140+Data!$AU140&gt;11,Data!$AS140+Data!$AT140&lt;2,Data!$Y140&gt;=18),"3",IF((Data!$AS140&gt;3*Data!$AT140),"1.3",IF(AND(Data!$AT140&gt;3*Data!$AS140,Data!$AT140&gt;2),"2.3","3.3")))))</f>
        <v>3</v>
      </c>
      <c r="BE140" s="30" t="str">
        <f t="array" ref="BE140">XLOOKUP(Data!$O140,Data!$K140:$N140,$K$1:$N$1,"?",0,1)&amp;XLOOKUP(Data!$P140,Data!$K140:$N140,$K$1:$N$1,"?",0,1)&amp;XLOOKUP(Data!$Q140,Data!$K140:$N140,$K$1:$N$1,"?",0,1)</f>
        <v>CDS</v>
      </c>
      <c r="BF140" s="30" t="str">
        <f t="array" ref="BF140">XLOOKUP(Data!$S140,Data!$C140:$F140,$C$1:$F$1,"?",0,1)&amp;XLOOKUP(Data!$T140,Data!$C140:$F140,$C$1:$F$1,"?",0,1)&amp;XLOOKUP(Data!$U140,Data!$C140:$F140,$C$1:$F$1,"?",0,1)</f>
        <v>CDI</v>
      </c>
      <c r="BG140" s="30" t="str">
        <f t="array" ref="BG140">XLOOKUP(Data!$W140,Data!$G140:$J140,$G$1:$J$1,"?",0,1)&amp;XLOOKUP(Data!$X140,Data!$G140:$J140,$G$1:$J$1,"?",0,1)&amp;XLOOKUP(Data!$Y140,Data!$G140:$J140,$G$1:$J$1,"?",0,1)</f>
        <v>CDS</v>
      </c>
      <c r="BH140" s="30" t="str">
        <f>VLOOKUP(LEFT(Data!$BE140,Data!$BB140),'Key 2'!$A$1:$C$40,2,FALSE)</f>
        <v>DSC</v>
      </c>
      <c r="BI140" s="30" t="str">
        <f>VLOOKUP(LEFT(Data!$BF140,Data!$BC140),'Key 2'!$A$1:$C$40,2,FALSE)</f>
        <v>DIC</v>
      </c>
      <c r="BJ140" s="30" t="str">
        <f>VLOOKUP(LEFT(Data!$BG140,Data!$BD140),'Key 2'!$A$1:$C$40,2,FALSE)</f>
        <v>DSC</v>
      </c>
      <c r="BK140" s="30" t="str">
        <f>IF(AND(Data!$AV140&gt;=15,Data!$O140&gt;=20),"DG",IF(AND(Data!$AW140&gt;=15,Data!$S140&gt;=20),"MG",IF(AND(Data!$AV140&gt;=15,Data!$W140&gt;=20),"LG","0")))</f>
        <v>DG</v>
      </c>
      <c r="BL140" s="30" t="str">
        <f>IF(AND(Data!$BK140="DG",Data!$AW140&gt;=15,Data!$S140&gt;=20,Data!$BH140&lt;&gt;Data!$BI140),"MG","LG")</f>
        <v>MG</v>
      </c>
      <c r="BM140" s="30" t="str">
        <f>IF(Data!$BK140="DG",Data!$BH140,IF(Data!$BK140="MG",Data!$BI140,Data!$BJ140))</f>
        <v>DSC</v>
      </c>
      <c r="BN140" s="30" t="str">
        <f>IF(Data!$BL140="DG",Data!$BH140,IF(Data!$BL140="MG",Data!$BI140,Data!$BJ140))</f>
        <v>DIC</v>
      </c>
      <c r="BO140" s="40"/>
      <c r="BP140" s="40"/>
      <c r="BQ140" s="40"/>
      <c r="BR140" s="41"/>
      <c r="BS140" s="41"/>
      <c r="BT140" s="41" t="str">
        <f>VLOOKUP(Data!$BR140,'Key 1'!$B$1:$D$15,2,FALSE)</f>
        <v>TI</v>
      </c>
      <c r="BU140" s="41" t="str">
        <f>VLOOKUP(Data!$BS140,'Key 1'!$B$1:$D$15,2,FALSE)</f>
        <v>TI</v>
      </c>
      <c r="BV140" s="41">
        <f>VLOOKUP(Data!$BR140,'Key 1'!$B$1:$D$15,3,FALSE)</f>
        <v>0</v>
      </c>
      <c r="BW140" s="41">
        <f>VLOOKUP(Data!$BS140,'Key 1'!$B$1:$D$15,3,FALSE)</f>
        <v>0</v>
      </c>
      <c r="BX140" s="41" t="str">
        <f>IF(Data!$BK140="DG",IF(INT(Data!$BB140)-Data!$BB140&lt;0,"Low","High"),IF(Data!$BK140="MG",IF(INT(Data!$BC140)-Data!$BC140&lt;0,"Low","High"),IF(Data!$BK140="LG",IF(INT(Data!$BD140)-Data!$BD140&lt;0,"Low","High"),"High")))</f>
        <v>Low</v>
      </c>
      <c r="BY140" s="41" t="str">
        <f>IF(Data!$BL140="DG",IF(INT(Data!$BB140)-Data!$BB140&lt;0,"Low","High"),IF(Data!$BL140="MG",IF(INT(Data!$BC140)-Data!$BC140&lt;0,"Low","High"),IF(Data!$BL140="LG",IF(INT(Data!$BD140)-Data!$BD140&lt;0,"Low","High"),"High")))</f>
        <v>Low</v>
      </c>
      <c r="BZ140" s="41" t="str">
        <f>IF(AND(Data!$BX140="High",Data!$BY140="High"),"High","Low")</f>
        <v>Low</v>
      </c>
      <c r="CA140" s="41" t="str">
        <f>IF(AND(Data!$BM140=Data!$BT140,Data!$BN140=Data!$BU140),"Matched",IF(Data!$BM140=Data!$BT140,"Sec Missed", IF(Data!$BN140=Data!$BU140," Pri Missed", "Both Missed")))</f>
        <v>Both Missed</v>
      </c>
      <c r="CB140" s="42">
        <v>100.0</v>
      </c>
      <c r="CC140" s="42">
        <v>100.0</v>
      </c>
      <c r="CD140" s="42">
        <v>100.0</v>
      </c>
      <c r="CE140" s="43" t="s">
        <v>3</v>
      </c>
      <c r="CF140" s="43" t="s">
        <v>17</v>
      </c>
      <c r="CG140" s="43" t="s">
        <v>106</v>
      </c>
      <c r="CH140" s="45" t="s">
        <v>3</v>
      </c>
      <c r="CI140" s="43" t="s">
        <v>97</v>
      </c>
      <c r="CJ140" s="42">
        <v>100.0</v>
      </c>
      <c r="CK140" s="43" t="s">
        <v>17</v>
      </c>
      <c r="CL140" s="43" t="s">
        <v>102</v>
      </c>
      <c r="CM140" s="42">
        <v>100.0</v>
      </c>
      <c r="CN140" s="43" t="s">
        <v>99</v>
      </c>
      <c r="CO140" s="1"/>
      <c r="CP140" s="1"/>
      <c r="CQ140" s="1"/>
      <c r="CR140" s="1"/>
      <c r="CS140" s="1"/>
      <c r="CT140" s="1"/>
      <c r="CU140" s="1"/>
    </row>
    <row r="141" ht="48.0" customHeight="1">
      <c r="A141" s="28">
        <v>2295.0</v>
      </c>
      <c r="B141" s="29">
        <v>28.0</v>
      </c>
      <c r="C141" s="30">
        <v>19.0</v>
      </c>
      <c r="D141" s="30">
        <v>4.0</v>
      </c>
      <c r="E141" s="30">
        <v>15.0</v>
      </c>
      <c r="F141" s="30">
        <v>26.0</v>
      </c>
      <c r="G141" s="30">
        <v>14.0</v>
      </c>
      <c r="H141" s="30">
        <v>3.0</v>
      </c>
      <c r="I141" s="30">
        <v>12.0</v>
      </c>
      <c r="J141" s="30">
        <v>27.0</v>
      </c>
      <c r="K141" s="30">
        <v>16.0</v>
      </c>
      <c r="L141" s="30">
        <v>3.0</v>
      </c>
      <c r="M141" s="30">
        <v>13.0</v>
      </c>
      <c r="N141" s="30">
        <v>25.49999999999999</v>
      </c>
      <c r="O141" s="31">
        <f>LARGE(Data!$K141:$N141,1)</f>
        <v>25.5</v>
      </c>
      <c r="P141" s="31">
        <f>LARGE(Data!$K141:$N141,2)</f>
        <v>16</v>
      </c>
      <c r="Q141" s="31">
        <f>LARGE(Data!$K141:$N141,3)</f>
        <v>13</v>
      </c>
      <c r="R141" s="31">
        <f>LARGE(Data!$K141:$N141,4)</f>
        <v>3</v>
      </c>
      <c r="S141" s="32">
        <f>LARGE(Data!$C141:$F141,1)</f>
        <v>26</v>
      </c>
      <c r="T141" s="32">
        <f>LARGE(Data!$C141:$F141,2)</f>
        <v>19</v>
      </c>
      <c r="U141" s="32">
        <f>LARGE(Data!$C141:$F141,3)</f>
        <v>15</v>
      </c>
      <c r="V141" s="32">
        <f>LARGE(Data!$C141:$F141,4)</f>
        <v>4</v>
      </c>
      <c r="W141" s="33">
        <f>LARGE(Data!$G141:$J141,1)</f>
        <v>27</v>
      </c>
      <c r="X141" s="33">
        <f>LARGE(Data!$G141:$J141,2)</f>
        <v>14</v>
      </c>
      <c r="Y141" s="33">
        <f>LARGE(Data!$G141:$J141,3)</f>
        <v>12</v>
      </c>
      <c r="Z141" s="33">
        <f>LARGE(Data!$G141:$J141,4)</f>
        <v>3</v>
      </c>
      <c r="AA141" s="30">
        <f>Data!$O141-Data!$P141</f>
        <v>9.5</v>
      </c>
      <c r="AB141" s="30">
        <f>Data!$P141-Data!$Q141</f>
        <v>3</v>
      </c>
      <c r="AC141" s="30">
        <f>Data!$Q141-Data!$R141</f>
        <v>10</v>
      </c>
      <c r="AD141" s="30">
        <f>(Data!$AA141+Data!$AB141)/SUM(Data!$AA141:$AC141)</f>
        <v>0.5555555556</v>
      </c>
      <c r="AE141" s="31">
        <f>Data!$AA141^2/SQRT(Data!$AA141^2+Data!$AB141^2+Data!$AC141^2)</f>
        <v>6.393638031</v>
      </c>
      <c r="AF141" s="31">
        <f>Data!$AB141^2/SQRT(Data!$AA141^2+Data!$AB141^2+Data!$AC141^2)</f>
        <v>0.6375927123</v>
      </c>
      <c r="AG141" s="31">
        <f>Data!$AC141^2/SQRT(Data!$AA141^2+Data!$AB141^2+Data!$AC141^2)</f>
        <v>7.08436347</v>
      </c>
      <c r="AH141" s="30">
        <f>Data!$S141-Data!$T141</f>
        <v>7</v>
      </c>
      <c r="AI141" s="30">
        <f>Data!$T141-Data!$U141</f>
        <v>4</v>
      </c>
      <c r="AJ141" s="30">
        <f>Data!$U141-Data!$V141</f>
        <v>11</v>
      </c>
      <c r="AK141" s="30">
        <f>(Data!$AH141+Data!$AI141)/(Data!$AH141+Data!$AI141+Data!$AJ141)</f>
        <v>0.5</v>
      </c>
      <c r="AL141" s="32">
        <f>Data!$AH141^2/SQRT(Data!$AH141^2+Data!$AI141^2+Data!$AJ141^2)</f>
        <v>3.592854318</v>
      </c>
      <c r="AM141" s="32">
        <f>Data!$AI141^2/SQRT(Data!$AH141^2+Data!$AI141^2+Data!$AJ141^2)</f>
        <v>1.17317692</v>
      </c>
      <c r="AN141" s="32">
        <f>Data!$AJ141^2/SQRT(Data!$AH141^2+Data!$AI141^2+Data!$AJ141^2)</f>
        <v>8.872150459</v>
      </c>
      <c r="AO141" s="30">
        <f>Data!$W141-Data!$X141</f>
        <v>13</v>
      </c>
      <c r="AP141" s="30">
        <f>Data!$X141-Data!$Y141</f>
        <v>2</v>
      </c>
      <c r="AQ141" s="30">
        <f>Data!$Y141-Data!$Z141</f>
        <v>9</v>
      </c>
      <c r="AR141" s="30">
        <f>(Data!$AO141+Data!$AP141)/(Data!$AO141+Data!$AP141+Data!$AQ141)</f>
        <v>0.625</v>
      </c>
      <c r="AS141" s="33">
        <f>Data!$AO141^2/SQRT(Data!$AO141^2+Data!$AP141^2+Data!$AQ141^2)</f>
        <v>10.60400311</v>
      </c>
      <c r="AT141" s="33">
        <f>Data!$AP141^2/SQRT(Data!$AO141^2+Data!$AP141^2+Data!$AQ141^2)</f>
        <v>0.2509823221</v>
      </c>
      <c r="AU141" s="33">
        <f>Data!$AQ141^2/SQRT(Data!$AO141^2+Data!$AP141^2+Data!$AQ141^2)</f>
        <v>5.082392022</v>
      </c>
      <c r="AV141" s="34">
        <f>_xlfn.VAR.P(Data!$K141:$N141)</f>
        <v>64.421875</v>
      </c>
      <c r="AW141" s="35">
        <f>_xlfn.VAR.P(Data!$C141:$F141)</f>
        <v>63.5</v>
      </c>
      <c r="AX141" s="36">
        <f>_xlfn.VAR.P(Data!$G141:$J141)</f>
        <v>73.5</v>
      </c>
      <c r="AY141" s="37"/>
      <c r="AZ141" s="38"/>
      <c r="BA141" s="39"/>
      <c r="BB141" s="30" t="str">
        <f>IF(AND(Data!$AE141&gt;Data!$AF141,Data!$AE141&gt;Data!$AG141),"1",IF(AND(Data!$AF141&gt;Data!$AE141,Data!$AF141&gt;Data!$AG141),IF(Data!$AF141&lt;2.5*Data!$AE141,"1.2",IF(OR(Data!$AE141&gt;2.5,Data!$AE141+Data!$AF141+Data!$AG141&lt;9),"2.2","2")),IF(AND(Data!$AG141&gt;3.5*Data!$AE141,Data!$AG141&gt;3.5*Data!$AF141,Data!$AE141+Data!$AF141+Data!$AG141&gt;11,Data!$AE141+Data!$AF141&lt;2,Data!$Q141&gt;=18),"3",IF((Data!$AE141&gt;3*Data!$AF141),"1.3",IF(AND(Data!$AF141&gt;3*Data!$AE141,Data!$AF141&gt;2),"2.3","3.3")))))</f>
        <v>1.3</v>
      </c>
      <c r="BC141" s="30" t="str">
        <f>IF(AND(Data!$AL141&gt;Data!$AM141,Data!$AL141&gt;Data!$AN141),"1",IF(AND(Data!$AM141&gt;Data!$AL141,Data!$AM141&gt;Data!$AN141),IF(Data!$AM141&lt;2.5*Data!$AL141,"1.2",IF(OR(Data!$AL141&gt;2.5,Data!$AL141+Data!$AM141+Data!$AN141&lt;9),"2.2","2")),IF(AND(Data!$AN141&gt;3.5*Data!$AL141,Data!$AN141&gt;3.5*Data!$AM141,Data!$AL141+Data!$AM141+Data!$AN141&gt;11,Data!$AL141+Data!$AM141&lt;2,Data!$U141&gt;=18),"3",IF((Data!$AL141&gt;3*Data!$AM141),"1.3",IF(AND(Data!$AM141&gt;3*Data!$AL141,Data!$AM141&gt;2),"2.3","3.3")))))</f>
        <v>1.3</v>
      </c>
      <c r="BD141" s="30" t="str">
        <f>IF(AND(Data!$AS141&gt;Data!$AT141,Data!$AS141&gt;Data!$AU141),"1",IF(AND(Data!$AT141&gt;Data!$AS141,Data!$AT141&gt;Data!$AU141),IF(Data!$AT141&lt;2.5*Data!$AS141,"1.2",IF(OR(Data!$AS141&gt;2.5,Data!$AS141+Data!$AT141+Data!$AU141&lt;9),"2.2","2")),IF(AND(Data!$AU141&gt;3.5*Data!$AS141,Data!$AU141&gt;3.5*Data!$AT141,Data!$AS141+Data!$AT141+Data!$AU141&gt;11,Data!$AS141+Data!$AT141&lt;2,Data!$Y141&gt;=18),"3",IF((Data!$AS141&gt;3*Data!$AT141),"1.3",IF(AND(Data!$AT141&gt;3*Data!$AS141,Data!$AT141&gt;2),"2.3","3.3")))))</f>
        <v>1</v>
      </c>
      <c r="BE141" s="30" t="str">
        <f t="array" ref="BE141">XLOOKUP(Data!$O141,Data!$K141:$N141,$K$1:$N$1,"?",0,1)&amp;XLOOKUP(Data!$P141,Data!$K141:$N141,$K$1:$N$1,"?",0,1)&amp;XLOOKUP(Data!$Q141,Data!$K141:$N141,$K$1:$N$1,"?",0,1)</f>
        <v>CDS</v>
      </c>
      <c r="BF141" s="30" t="str">
        <f t="array" ref="BF141">XLOOKUP(Data!$S141,Data!$C141:$F141,$C$1:$F$1,"?",0,1)&amp;XLOOKUP(Data!$T141,Data!$C141:$F141,$C$1:$F$1,"?",0,1)&amp;XLOOKUP(Data!$U141,Data!$C141:$F141,$C$1:$F$1,"?",0,1)</f>
        <v>CDS</v>
      </c>
      <c r="BG141" s="30" t="str">
        <f t="array" ref="BG141">XLOOKUP(Data!$W141,Data!$G141:$J141,$G$1:$J$1,"?",0,1)&amp;XLOOKUP(Data!$X141,Data!$G141:$J141,$G$1:$J$1,"?",0,1)&amp;XLOOKUP(Data!$Y141,Data!$G141:$J141,$G$1:$J$1,"?",0,1)</f>
        <v>CDS</v>
      </c>
      <c r="BH141" s="30" t="str">
        <f>VLOOKUP(LEFT(Data!$BE141,Data!$BB141),'Key 2'!$A$1:$C$40,2,FALSE)</f>
        <v>C</v>
      </c>
      <c r="BI141" s="30" t="str">
        <f>VLOOKUP(LEFT(Data!$BF141,Data!$BC141),'Key 2'!$A$1:$C$40,2,FALSE)</f>
        <v>C</v>
      </c>
      <c r="BJ141" s="30" t="str">
        <f>VLOOKUP(LEFT(Data!$BG141,Data!$BD141),'Key 2'!$A$1:$C$40,2,FALSE)</f>
        <v>C</v>
      </c>
      <c r="BK141" s="30" t="str">
        <f>IF(AND(Data!$AV141&gt;=15,Data!$O141&gt;=20),"DG",IF(AND(Data!$AW141&gt;=15,Data!$S141&gt;=20),"MG",IF(AND(Data!$AV141&gt;=15,Data!$W141&gt;=20),"LG","0")))</f>
        <v>DG</v>
      </c>
      <c r="BL141" s="30" t="str">
        <f>IF(AND(Data!$BK141="DG",Data!$AW141&gt;=15,Data!$S141&gt;=20,Data!$BH141&lt;&gt;Data!$BI141),"MG","LG")</f>
        <v>LG</v>
      </c>
      <c r="BM141" s="30" t="str">
        <f>IF(Data!$BK141="DG",Data!$BH141,IF(Data!$BK141="MG",Data!$BI141,Data!$BJ141))</f>
        <v>C</v>
      </c>
      <c r="BN141" s="30" t="str">
        <f>IF(Data!$BL141="DG",Data!$BH141,IF(Data!$BL141="MG",Data!$BI141,Data!$BJ141))</f>
        <v>C</v>
      </c>
      <c r="BO141" s="40"/>
      <c r="BP141" s="40"/>
      <c r="BQ141" s="40"/>
      <c r="BR141" s="41"/>
      <c r="BS141" s="41"/>
      <c r="BT141" s="41" t="str">
        <f>VLOOKUP(Data!$BR141,'Key 1'!$B$1:$D$15,2,FALSE)</f>
        <v>TI</v>
      </c>
      <c r="BU141" s="41" t="str">
        <f>VLOOKUP(Data!$BS141,'Key 1'!$B$1:$D$15,2,FALSE)</f>
        <v>TI</v>
      </c>
      <c r="BV141" s="41">
        <f>VLOOKUP(Data!$BR141,'Key 1'!$B$1:$D$15,3,FALSE)</f>
        <v>0</v>
      </c>
      <c r="BW141" s="41">
        <f>VLOOKUP(Data!$BS141,'Key 1'!$B$1:$D$15,3,FALSE)</f>
        <v>0</v>
      </c>
      <c r="BX141" s="41" t="str">
        <f>IF(Data!$BK141="DG",IF(INT(Data!$BB141)-Data!$BB141&lt;0,"Low","High"),IF(Data!$BK141="MG",IF(INT(Data!$BC141)-Data!$BC141&lt;0,"Low","High"),IF(Data!$BK141="LG",IF(INT(Data!$BD141)-Data!$BD141&lt;0,"Low","High"),"High")))</f>
        <v>Low</v>
      </c>
      <c r="BY141" s="41" t="str">
        <f>IF(Data!$BL141="DG",IF(INT(Data!$BB141)-Data!$BB141&lt;0,"Low","High"),IF(Data!$BL141="MG",IF(INT(Data!$BC141)-Data!$BC141&lt;0,"Low","High"),IF(Data!$BL141="LG",IF(INT(Data!$BD141)-Data!$BD141&lt;0,"Low","High"),"High")))</f>
        <v>High</v>
      </c>
      <c r="BZ141" s="41" t="str">
        <f>IF(AND(Data!$BX141="High",Data!$BY141="High"),"High","Low")</f>
        <v>Low</v>
      </c>
      <c r="CA141" s="41" t="str">
        <f>IF(AND(Data!$BM141=Data!$BT141,Data!$BN141=Data!$BU141),"Matched",IF(Data!$BM141=Data!$BT141,"Sec Missed", IF(Data!$BN141=Data!$BU141," Pri Missed", "Both Missed")))</f>
        <v>Both Missed</v>
      </c>
      <c r="CB141" s="42">
        <v>100.0</v>
      </c>
      <c r="CC141" s="42">
        <v>100.0</v>
      </c>
      <c r="CD141" s="42">
        <v>100.0</v>
      </c>
      <c r="CE141" s="43" t="s">
        <v>3</v>
      </c>
      <c r="CF141" s="43" t="s">
        <v>3</v>
      </c>
      <c r="CG141" s="43" t="s">
        <v>3</v>
      </c>
      <c r="CH141" s="45" t="s">
        <v>3</v>
      </c>
      <c r="CI141" s="43" t="s">
        <v>97</v>
      </c>
      <c r="CJ141" s="42">
        <v>100.0</v>
      </c>
      <c r="CK141" s="43" t="s">
        <v>3</v>
      </c>
      <c r="CL141" s="43" t="s">
        <v>98</v>
      </c>
      <c r="CM141" s="42">
        <v>100.0</v>
      </c>
      <c r="CN141" s="43" t="s">
        <v>103</v>
      </c>
      <c r="CO141" s="1"/>
      <c r="CP141" s="1"/>
      <c r="CQ141" s="1"/>
      <c r="CR141" s="1"/>
      <c r="CS141" s="1"/>
      <c r="CT141" s="1"/>
      <c r="CU141" s="1"/>
    </row>
    <row r="142" ht="48.0" customHeight="1">
      <c r="A142" s="28">
        <v>2296.0</v>
      </c>
      <c r="B142" s="29">
        <v>28.0</v>
      </c>
      <c r="C142" s="30">
        <v>9.0</v>
      </c>
      <c r="D142" s="30">
        <v>26.0</v>
      </c>
      <c r="E142" s="30">
        <v>10.0</v>
      </c>
      <c r="F142" s="30">
        <v>19.0</v>
      </c>
      <c r="G142" s="30">
        <v>24.0</v>
      </c>
      <c r="H142" s="30">
        <v>7.0</v>
      </c>
      <c r="I142" s="30">
        <v>7.0</v>
      </c>
      <c r="J142" s="30">
        <v>16.0</v>
      </c>
      <c r="K142" s="30">
        <v>17.0</v>
      </c>
      <c r="L142" s="30">
        <v>19.0</v>
      </c>
      <c r="M142" s="30">
        <v>7.0</v>
      </c>
      <c r="N142" s="30">
        <v>18.0</v>
      </c>
      <c r="O142" s="31">
        <f>LARGE(Data!$K142:$N142,1)</f>
        <v>19</v>
      </c>
      <c r="P142" s="31">
        <f>LARGE(Data!$K142:$N142,2)</f>
        <v>18</v>
      </c>
      <c r="Q142" s="31">
        <f>LARGE(Data!$K142:$N142,3)</f>
        <v>17</v>
      </c>
      <c r="R142" s="31">
        <f>LARGE(Data!$K142:$N142,4)</f>
        <v>7</v>
      </c>
      <c r="S142" s="32">
        <f>LARGE(Data!$C142:$F142,1)</f>
        <v>26</v>
      </c>
      <c r="T142" s="32">
        <f>LARGE(Data!$C142:$F142,2)</f>
        <v>19</v>
      </c>
      <c r="U142" s="32">
        <f>LARGE(Data!$C142:$F142,3)</f>
        <v>10</v>
      </c>
      <c r="V142" s="32">
        <f>LARGE(Data!$C142:$F142,4)</f>
        <v>9</v>
      </c>
      <c r="W142" s="33">
        <f>LARGE(Data!$G142:$J142,1)</f>
        <v>24</v>
      </c>
      <c r="X142" s="33">
        <f>LARGE(Data!$G142:$J142,2)</f>
        <v>16</v>
      </c>
      <c r="Y142" s="33">
        <f>LARGE(Data!$G142:$J142,3)</f>
        <v>7</v>
      </c>
      <c r="Z142" s="33">
        <f>LARGE(Data!$G142:$J142,4)</f>
        <v>7</v>
      </c>
      <c r="AA142" s="30">
        <f>Data!$O142-Data!$P142</f>
        <v>1</v>
      </c>
      <c r="AB142" s="30">
        <f>Data!$P142-Data!$Q142</f>
        <v>1</v>
      </c>
      <c r="AC142" s="30">
        <f>Data!$Q142-Data!$R142</f>
        <v>10</v>
      </c>
      <c r="AD142" s="30">
        <f>(Data!$AA142+Data!$AB142)/SUM(Data!$AA142:$AC142)</f>
        <v>0.1666666667</v>
      </c>
      <c r="AE142" s="31">
        <f>Data!$AA142^2/SQRT(Data!$AA142^2+Data!$AB142^2+Data!$AC142^2)</f>
        <v>0.0990147543</v>
      </c>
      <c r="AF142" s="31">
        <f>Data!$AB142^2/SQRT(Data!$AA142^2+Data!$AB142^2+Data!$AC142^2)</f>
        <v>0.0990147543</v>
      </c>
      <c r="AG142" s="31">
        <f>Data!$AC142^2/SQRT(Data!$AA142^2+Data!$AB142^2+Data!$AC142^2)</f>
        <v>9.90147543</v>
      </c>
      <c r="AH142" s="30">
        <f>Data!$S142-Data!$T142</f>
        <v>7</v>
      </c>
      <c r="AI142" s="30">
        <f>Data!$T142-Data!$U142</f>
        <v>9</v>
      </c>
      <c r="AJ142" s="30">
        <f>Data!$U142-Data!$V142</f>
        <v>1</v>
      </c>
      <c r="AK142" s="30">
        <f>(Data!$AH142+Data!$AI142)/(Data!$AH142+Data!$AI142+Data!$AJ142)</f>
        <v>0.9411764706</v>
      </c>
      <c r="AL142" s="32">
        <f>Data!$AH142^2/SQRT(Data!$AH142^2+Data!$AI142^2+Data!$AJ142^2)</f>
        <v>4.281149878</v>
      </c>
      <c r="AM142" s="32">
        <f>Data!$AI142^2/SQRT(Data!$AH142^2+Data!$AI142^2+Data!$AJ142^2)</f>
        <v>7.077002859</v>
      </c>
      <c r="AN142" s="32">
        <f>Data!$AJ142^2/SQRT(Data!$AH142^2+Data!$AI142^2+Data!$AJ142^2)</f>
        <v>0.08737040567</v>
      </c>
      <c r="AO142" s="30">
        <f>Data!$W142-Data!$X142</f>
        <v>8</v>
      </c>
      <c r="AP142" s="30">
        <f>Data!$X142-Data!$Y142</f>
        <v>9</v>
      </c>
      <c r="AQ142" s="30">
        <f>Data!$Y142-Data!$Z142</f>
        <v>0</v>
      </c>
      <c r="AR142" s="30">
        <f>(Data!$AO142+Data!$AP142)/(Data!$AO142+Data!$AP142+Data!$AQ142)</f>
        <v>1</v>
      </c>
      <c r="AS142" s="33">
        <f>Data!$AO142^2/SQRT(Data!$AO142^2+Data!$AP142^2+Data!$AQ142^2)</f>
        <v>5.314910711</v>
      </c>
      <c r="AT142" s="33">
        <f>Data!$AP142^2/SQRT(Data!$AO142^2+Data!$AP142^2+Data!$AQ142^2)</f>
        <v>6.726683868</v>
      </c>
      <c r="AU142" s="33">
        <f>Data!$AQ142^2/SQRT(Data!$AO142^2+Data!$AP142^2+Data!$AQ142^2)</f>
        <v>0</v>
      </c>
      <c r="AV142" s="34">
        <f>_xlfn.VAR.P(Data!$K142:$N142)</f>
        <v>23.1875</v>
      </c>
      <c r="AW142" s="35">
        <f>_xlfn.VAR.P(Data!$C142:$F142)</f>
        <v>48.5</v>
      </c>
      <c r="AX142" s="36">
        <f>_xlfn.VAR.P(Data!$G142:$J142)</f>
        <v>50.25</v>
      </c>
      <c r="AY142" s="37"/>
      <c r="AZ142" s="38"/>
      <c r="BA142" s="39"/>
      <c r="BB142" s="30" t="str">
        <f>IF(AND(Data!$AE142&gt;Data!$AF142,Data!$AE142&gt;Data!$AG142),"1",IF(AND(Data!$AF142&gt;Data!$AE142,Data!$AF142&gt;Data!$AG142),IF(Data!$AF142&lt;2.5*Data!$AE142,"1.2",IF(OR(Data!$AE142&gt;2.5,Data!$AE142+Data!$AF142+Data!$AG142&lt;9),"2.2","2")),IF(AND(Data!$AG142&gt;3.5*Data!$AE142,Data!$AG142&gt;3.5*Data!$AF142,Data!$AE142+Data!$AF142+Data!$AG142&gt;11,Data!$AE142+Data!$AF142&lt;2,Data!$Q142&gt;=18),"3",IF((Data!$AE142&gt;3*Data!$AF142),"1.3",IF(AND(Data!$AF142&gt;3*Data!$AE142,Data!$AF142&gt;2),"2.3","3.3")))))</f>
        <v>3.3</v>
      </c>
      <c r="BC142" s="30" t="str">
        <f>IF(AND(Data!$AL142&gt;Data!$AM142,Data!$AL142&gt;Data!$AN142),"1",IF(AND(Data!$AM142&gt;Data!$AL142,Data!$AM142&gt;Data!$AN142),IF(Data!$AM142&lt;2.5*Data!$AL142,"1.2",IF(OR(Data!$AL142&gt;2.5,Data!$AL142+Data!$AM142+Data!$AN142&lt;9),"2.2","2")),IF(AND(Data!$AN142&gt;3.5*Data!$AL142,Data!$AN142&gt;3.5*Data!$AM142,Data!$AL142+Data!$AM142+Data!$AN142&gt;11,Data!$AL142+Data!$AM142&lt;2,Data!$U142&gt;=18),"3",IF((Data!$AL142&gt;3*Data!$AM142),"1.3",IF(AND(Data!$AM142&gt;3*Data!$AL142,Data!$AM142&gt;2),"2.3","3.3")))))</f>
        <v>1.2</v>
      </c>
      <c r="BD142" s="30" t="str">
        <f>IF(AND(Data!$AS142&gt;Data!$AT142,Data!$AS142&gt;Data!$AU142),"1",IF(AND(Data!$AT142&gt;Data!$AS142,Data!$AT142&gt;Data!$AU142),IF(Data!$AT142&lt;2.5*Data!$AS142,"1.2",IF(OR(Data!$AS142&gt;2.5,Data!$AS142+Data!$AT142+Data!$AU142&lt;9),"2.2","2")),IF(AND(Data!$AU142&gt;3.5*Data!$AS142,Data!$AU142&gt;3.5*Data!$AT142,Data!$AS142+Data!$AT142+Data!$AU142&gt;11,Data!$AS142+Data!$AT142&lt;2,Data!$Y142&gt;=18),"3",IF((Data!$AS142&gt;3*Data!$AT142),"1.3",IF(AND(Data!$AT142&gt;3*Data!$AS142,Data!$AT142&gt;2),"2.3","3.3")))))</f>
        <v>1.2</v>
      </c>
      <c r="BE142" s="30" t="str">
        <f t="array" ref="BE142">XLOOKUP(Data!$O142,Data!$K142:$N142,$K$1:$N$1,"?",0,1)&amp;XLOOKUP(Data!$P142,Data!$K142:$N142,$K$1:$N$1,"?",0,1)&amp;XLOOKUP(Data!$Q142,Data!$K142:$N142,$K$1:$N$1,"?",0,1)</f>
        <v>ICD</v>
      </c>
      <c r="BF142" s="30" t="str">
        <f t="array" ref="BF142">XLOOKUP(Data!$S142,Data!$C142:$F142,$C$1:$F$1,"?",0,1)&amp;XLOOKUP(Data!$T142,Data!$C142:$F142,$C$1:$F$1,"?",0,1)&amp;XLOOKUP(Data!$U142,Data!$C142:$F142,$C$1:$F$1,"?",0,1)</f>
        <v>ICS</v>
      </c>
      <c r="BG142" s="30" t="str">
        <f t="array" ref="BG142">XLOOKUP(Data!$W142,Data!$G142:$J142,$G$1:$J$1,"?",0,1)&amp;XLOOKUP(Data!$X142,Data!$G142:$J142,$G$1:$J$1,"?",0,1)&amp;XLOOKUP(Data!$Y142,Data!$G142:$J142,$G$1:$J$1,"?",0,1)</f>
        <v>DCI</v>
      </c>
      <c r="BH142" s="30" t="str">
        <f>VLOOKUP(LEFT(Data!$BE142,Data!$BB142),'Key 2'!$A$1:$C$40,2,FALSE)</f>
        <v>DIC</v>
      </c>
      <c r="BI142" s="30" t="str">
        <f>VLOOKUP(LEFT(Data!$BF142,Data!$BC142),'Key 2'!$A$1:$C$40,2,FALSE)</f>
        <v>I</v>
      </c>
      <c r="BJ142" s="30" t="str">
        <f>VLOOKUP(LEFT(Data!$BG142,Data!$BD142),'Key 2'!$A$1:$C$40,2,FALSE)</f>
        <v>D</v>
      </c>
      <c r="BK142" s="30" t="str">
        <f>IF(AND(Data!$AV142&gt;=15,Data!$O142&gt;=20),"DG",IF(AND(Data!$AW142&gt;=15,Data!$S142&gt;=20),"MG",IF(AND(Data!$AV142&gt;=15,Data!$W142&gt;=20),"LG","0")))</f>
        <v>MG</v>
      </c>
      <c r="BL142" s="30" t="str">
        <f>IF(AND(Data!$BK142="DG",Data!$AW142&gt;=15,Data!$S142&gt;=20,Data!$BH142&lt;&gt;Data!$BI142),"MG","LG")</f>
        <v>LG</v>
      </c>
      <c r="BM142" s="30" t="str">
        <f>IF(Data!$BK142="DG",Data!$BH142,IF(Data!$BK142="MG",Data!$BI142,Data!$BJ142))</f>
        <v>I</v>
      </c>
      <c r="BN142" s="30" t="str">
        <f>IF(Data!$BL142="DG",Data!$BH142,IF(Data!$BL142="MG",Data!$BI142,Data!$BJ142))</f>
        <v>D</v>
      </c>
      <c r="BO142" s="40"/>
      <c r="BP142" s="40"/>
      <c r="BQ142" s="40"/>
      <c r="BR142" s="41"/>
      <c r="BS142" s="41"/>
      <c r="BT142" s="41" t="str">
        <f>VLOOKUP(Data!$BR142,'Key 1'!$B$1:$D$15,2,FALSE)</f>
        <v>TI</v>
      </c>
      <c r="BU142" s="41" t="str">
        <f>VLOOKUP(Data!$BS142,'Key 1'!$B$1:$D$15,2,FALSE)</f>
        <v>TI</v>
      </c>
      <c r="BV142" s="41">
        <f>VLOOKUP(Data!$BR142,'Key 1'!$B$1:$D$15,3,FALSE)</f>
        <v>0</v>
      </c>
      <c r="BW142" s="41">
        <f>VLOOKUP(Data!$BS142,'Key 1'!$B$1:$D$15,3,FALSE)</f>
        <v>0</v>
      </c>
      <c r="BX142" s="41" t="str">
        <f>IF(Data!$BK142="DG",IF(INT(Data!$BB142)-Data!$BB142&lt;0,"Low","High"),IF(Data!$BK142="MG",IF(INT(Data!$BC142)-Data!$BC142&lt;0,"Low","High"),IF(Data!$BK142="LG",IF(INT(Data!$BD142)-Data!$BD142&lt;0,"Low","High"),"High")))</f>
        <v>Low</v>
      </c>
      <c r="BY142" s="41" t="str">
        <f>IF(Data!$BL142="DG",IF(INT(Data!$BB142)-Data!$BB142&lt;0,"Low","High"),IF(Data!$BL142="MG",IF(INT(Data!$BC142)-Data!$BC142&lt;0,"Low","High"),IF(Data!$BL142="LG",IF(INT(Data!$BD142)-Data!$BD142&lt;0,"Low","High"),"High")))</f>
        <v>Low</v>
      </c>
      <c r="BZ142" s="41" t="str">
        <f>IF(AND(Data!$BX142="High",Data!$BY142="High"),"High","Low")</f>
        <v>Low</v>
      </c>
      <c r="CA142" s="41" t="str">
        <f>IF(AND(Data!$BM142=Data!$BT142,Data!$BN142=Data!$BU142),"Matched",IF(Data!$BM142=Data!$BT142,"Sec Missed", IF(Data!$BN142=Data!$BU142," Pri Missed", "Both Missed")))</f>
        <v>Both Missed</v>
      </c>
      <c r="CB142" s="42">
        <v>100.0</v>
      </c>
      <c r="CC142" s="42">
        <v>100.0</v>
      </c>
      <c r="CD142" s="42">
        <v>100.0</v>
      </c>
      <c r="CE142" s="43" t="s">
        <v>101</v>
      </c>
      <c r="CF142" s="43" t="s">
        <v>96</v>
      </c>
      <c r="CG142" s="43" t="s">
        <v>0</v>
      </c>
      <c r="CH142" s="45" t="s">
        <v>101</v>
      </c>
      <c r="CI142" s="43" t="s">
        <v>97</v>
      </c>
      <c r="CJ142" s="42">
        <v>100.0</v>
      </c>
      <c r="CK142" s="43" t="s">
        <v>96</v>
      </c>
      <c r="CL142" s="43" t="s">
        <v>102</v>
      </c>
      <c r="CM142" s="42">
        <v>100.0</v>
      </c>
      <c r="CN142" s="43" t="s">
        <v>99</v>
      </c>
      <c r="CO142" s="1"/>
      <c r="CP142" s="1"/>
      <c r="CQ142" s="1"/>
      <c r="CR142" s="1"/>
      <c r="CS142" s="1"/>
      <c r="CT142" s="1"/>
      <c r="CU142" s="1"/>
    </row>
    <row r="143" ht="48.0" customHeight="1">
      <c r="A143" s="28">
        <v>2297.0</v>
      </c>
      <c r="B143" s="29">
        <v>28.0</v>
      </c>
      <c r="C143" s="30">
        <v>22.5</v>
      </c>
      <c r="D143" s="30">
        <v>20.0</v>
      </c>
      <c r="E143" s="30">
        <v>4.0</v>
      </c>
      <c r="F143" s="30">
        <v>23.0</v>
      </c>
      <c r="G143" s="30">
        <v>14.0</v>
      </c>
      <c r="H143" s="30">
        <v>12.0</v>
      </c>
      <c r="I143" s="30">
        <v>7.0</v>
      </c>
      <c r="J143" s="30">
        <v>24.0</v>
      </c>
      <c r="K143" s="30">
        <v>18.0</v>
      </c>
      <c r="L143" s="30">
        <v>16.0</v>
      </c>
      <c r="M143" s="30">
        <v>5.0</v>
      </c>
      <c r="N143" s="30">
        <v>24.0</v>
      </c>
      <c r="O143" s="31">
        <f>LARGE(Data!$K143:$N143,1)</f>
        <v>24</v>
      </c>
      <c r="P143" s="31">
        <f>LARGE(Data!$K143:$N143,2)</f>
        <v>18</v>
      </c>
      <c r="Q143" s="31">
        <f>LARGE(Data!$K143:$N143,3)</f>
        <v>16</v>
      </c>
      <c r="R143" s="31">
        <f>LARGE(Data!$K143:$N143,4)</f>
        <v>5</v>
      </c>
      <c r="S143" s="32">
        <f>LARGE(Data!$C143:$F143,1)</f>
        <v>23</v>
      </c>
      <c r="T143" s="32">
        <f>LARGE(Data!$C143:$F143,2)</f>
        <v>22.5</v>
      </c>
      <c r="U143" s="32">
        <f>LARGE(Data!$C143:$F143,3)</f>
        <v>20</v>
      </c>
      <c r="V143" s="32">
        <f>LARGE(Data!$C143:$F143,4)</f>
        <v>4</v>
      </c>
      <c r="W143" s="33">
        <f>LARGE(Data!$G143:$J143,1)</f>
        <v>24</v>
      </c>
      <c r="X143" s="33">
        <f>LARGE(Data!$G143:$J143,2)</f>
        <v>14</v>
      </c>
      <c r="Y143" s="33">
        <f>LARGE(Data!$G143:$J143,3)</f>
        <v>12</v>
      </c>
      <c r="Z143" s="33">
        <f>LARGE(Data!$G143:$J143,4)</f>
        <v>7</v>
      </c>
      <c r="AA143" s="30">
        <f>Data!$O143-Data!$P143</f>
        <v>6</v>
      </c>
      <c r="AB143" s="30">
        <f>Data!$P143-Data!$Q143</f>
        <v>2</v>
      </c>
      <c r="AC143" s="30">
        <f>Data!$Q143-Data!$R143</f>
        <v>11</v>
      </c>
      <c r="AD143" s="30">
        <f>(Data!$AA143+Data!$AB143)/SUM(Data!$AA143:$AC143)</f>
        <v>0.4210526316</v>
      </c>
      <c r="AE143" s="31">
        <f>Data!$AA143^2/SQRT(Data!$AA143^2+Data!$AB143^2+Data!$AC143^2)</f>
        <v>2.837197462</v>
      </c>
      <c r="AF143" s="31">
        <f>Data!$AB143^2/SQRT(Data!$AA143^2+Data!$AB143^2+Data!$AC143^2)</f>
        <v>0.3152441625</v>
      </c>
      <c r="AG143" s="31">
        <f>Data!$AC143^2/SQRT(Data!$AA143^2+Data!$AB143^2+Data!$AC143^2)</f>
        <v>9.536135915</v>
      </c>
      <c r="AH143" s="30">
        <f>Data!$S143-Data!$T143</f>
        <v>0.5</v>
      </c>
      <c r="AI143" s="30">
        <f>Data!$T143-Data!$U143</f>
        <v>2.5</v>
      </c>
      <c r="AJ143" s="30">
        <f>Data!$U143-Data!$V143</f>
        <v>16</v>
      </c>
      <c r="AK143" s="30">
        <f>(Data!$AH143+Data!$AI143)/(Data!$AH143+Data!$AI143+Data!$AJ143)</f>
        <v>0.1578947368</v>
      </c>
      <c r="AL143" s="32">
        <f>Data!$AH143^2/SQRT(Data!$AH143^2+Data!$AI143^2+Data!$AJ143^2)</f>
        <v>0.015430335</v>
      </c>
      <c r="AM143" s="32">
        <f>Data!$AI143^2/SQRT(Data!$AH143^2+Data!$AI143^2+Data!$AJ143^2)</f>
        <v>0.3857583749</v>
      </c>
      <c r="AN143" s="32">
        <f>Data!$AJ143^2/SQRT(Data!$AH143^2+Data!$AI143^2+Data!$AJ143^2)</f>
        <v>15.80066304</v>
      </c>
      <c r="AO143" s="30">
        <f>Data!$W143-Data!$X143</f>
        <v>10</v>
      </c>
      <c r="AP143" s="30">
        <f>Data!$X143-Data!$Y143</f>
        <v>2</v>
      </c>
      <c r="AQ143" s="30">
        <f>Data!$Y143-Data!$Z143</f>
        <v>5</v>
      </c>
      <c r="AR143" s="30">
        <f>(Data!$AO143+Data!$AP143)/(Data!$AO143+Data!$AP143+Data!$AQ143)</f>
        <v>0.7058823529</v>
      </c>
      <c r="AS143" s="33">
        <f>Data!$AO143^2/SQRT(Data!$AO143^2+Data!$AP143^2+Data!$AQ143^2)</f>
        <v>8.804509063</v>
      </c>
      <c r="AT143" s="33">
        <f>Data!$AP143^2/SQRT(Data!$AO143^2+Data!$AP143^2+Data!$AQ143^2)</f>
        <v>0.3521803625</v>
      </c>
      <c r="AU143" s="33">
        <f>Data!$AQ143^2/SQRT(Data!$AO143^2+Data!$AP143^2+Data!$AQ143^2)</f>
        <v>2.201127266</v>
      </c>
      <c r="AV143" s="34">
        <f>_xlfn.VAR.P(Data!$K143:$N143)</f>
        <v>47.1875</v>
      </c>
      <c r="AW143" s="35">
        <f>_xlfn.VAR.P(Data!$C143:$F143)</f>
        <v>60.921875</v>
      </c>
      <c r="AX143" s="36">
        <f>_xlfn.VAR.P(Data!$G143:$J143)</f>
        <v>38.1875</v>
      </c>
      <c r="AY143" s="37"/>
      <c r="AZ143" s="38"/>
      <c r="BA143" s="39"/>
      <c r="BB143" s="30" t="str">
        <f>IF(AND(Data!$AE143&gt;Data!$AF143,Data!$AE143&gt;Data!$AG143),"1",IF(AND(Data!$AF143&gt;Data!$AE143,Data!$AF143&gt;Data!$AG143),IF(Data!$AF143&lt;2.5*Data!$AE143,"1.2",IF(OR(Data!$AE143&gt;2.5,Data!$AE143+Data!$AF143+Data!$AG143&lt;9),"2.2","2")),IF(AND(Data!$AG143&gt;3.5*Data!$AE143,Data!$AG143&gt;3.5*Data!$AF143,Data!$AE143+Data!$AF143+Data!$AG143&gt;11,Data!$AE143+Data!$AF143&lt;2,Data!$Q143&gt;=18),"3",IF((Data!$AE143&gt;3*Data!$AF143),"1.3",IF(AND(Data!$AF143&gt;3*Data!$AE143,Data!$AF143&gt;2),"2.3","3.3")))))</f>
        <v>1.3</v>
      </c>
      <c r="BC143" s="30" t="str">
        <f>IF(AND(Data!$AL143&gt;Data!$AM143,Data!$AL143&gt;Data!$AN143),"1",IF(AND(Data!$AM143&gt;Data!$AL143,Data!$AM143&gt;Data!$AN143),IF(Data!$AM143&lt;2.5*Data!$AL143,"1.2",IF(OR(Data!$AL143&gt;2.5,Data!$AL143+Data!$AM143+Data!$AN143&lt;9),"2.2","2")),IF(AND(Data!$AN143&gt;3.5*Data!$AL143,Data!$AN143&gt;3.5*Data!$AM143,Data!$AL143+Data!$AM143+Data!$AN143&gt;11,Data!$AL143+Data!$AM143&lt;2,Data!$U143&gt;=18),"3",IF((Data!$AL143&gt;3*Data!$AM143),"1.3",IF(AND(Data!$AM143&gt;3*Data!$AL143,Data!$AM143&gt;2),"2.3","3.3")))))</f>
        <v>3</v>
      </c>
      <c r="BD143" s="30" t="str">
        <f>IF(AND(Data!$AS143&gt;Data!$AT143,Data!$AS143&gt;Data!$AU143),"1",IF(AND(Data!$AT143&gt;Data!$AS143,Data!$AT143&gt;Data!$AU143),IF(Data!$AT143&lt;2.5*Data!$AS143,"1.2",IF(OR(Data!$AS143&gt;2.5,Data!$AS143+Data!$AT143+Data!$AU143&lt;9),"2.2","2")),IF(AND(Data!$AU143&gt;3.5*Data!$AS143,Data!$AU143&gt;3.5*Data!$AT143,Data!$AS143+Data!$AT143+Data!$AU143&gt;11,Data!$AS143+Data!$AT143&lt;2,Data!$Y143&gt;=18),"3",IF((Data!$AS143&gt;3*Data!$AT143),"1.3",IF(AND(Data!$AT143&gt;3*Data!$AS143,Data!$AT143&gt;2),"2.3","3.3")))))</f>
        <v>1</v>
      </c>
      <c r="BE143" s="30" t="str">
        <f t="array" ref="BE143">XLOOKUP(Data!$O143,Data!$K143:$N143,$K$1:$N$1,"?",0,1)&amp;XLOOKUP(Data!$P143,Data!$K143:$N143,$K$1:$N$1,"?",0,1)&amp;XLOOKUP(Data!$Q143,Data!$K143:$N143,$K$1:$N$1,"?",0,1)</f>
        <v>CDI</v>
      </c>
      <c r="BF143" s="30" t="str">
        <f t="array" ref="BF143">XLOOKUP(Data!$S143,Data!$C143:$F143,$C$1:$F$1,"?",0,1)&amp;XLOOKUP(Data!$T143,Data!$C143:$F143,$C$1:$F$1,"?",0,1)&amp;XLOOKUP(Data!$U143,Data!$C143:$F143,$C$1:$F$1,"?",0,1)</f>
        <v>CDI</v>
      </c>
      <c r="BG143" s="30" t="str">
        <f t="array" ref="BG143">XLOOKUP(Data!$W143,Data!$G143:$J143,$G$1:$J$1,"?",0,1)&amp;XLOOKUP(Data!$X143,Data!$G143:$J143,$G$1:$J$1,"?",0,1)&amp;XLOOKUP(Data!$Y143,Data!$G143:$J143,$G$1:$J$1,"?",0,1)</f>
        <v>CDI</v>
      </c>
      <c r="BH143" s="30" t="str">
        <f>VLOOKUP(LEFT(Data!$BE143,Data!$BB143),'Key 2'!$A$1:$C$40,2,FALSE)</f>
        <v>C</v>
      </c>
      <c r="BI143" s="30" t="str">
        <f>VLOOKUP(LEFT(Data!$BF143,Data!$BC143),'Key 2'!$A$1:$C$40,2,FALSE)</f>
        <v>DIC</v>
      </c>
      <c r="BJ143" s="30" t="str">
        <f>VLOOKUP(LEFT(Data!$BG143,Data!$BD143),'Key 2'!$A$1:$C$40,2,FALSE)</f>
        <v>C</v>
      </c>
      <c r="BK143" s="30" t="str">
        <f>IF(AND(Data!$AV143&gt;=15,Data!$O143&gt;=20),"DG",IF(AND(Data!$AW143&gt;=15,Data!$S143&gt;=20),"MG",IF(AND(Data!$AV143&gt;=15,Data!$W143&gt;=20),"LG","0")))</f>
        <v>DG</v>
      </c>
      <c r="BL143" s="30" t="str">
        <f>IF(AND(Data!$BK143="DG",Data!$AW143&gt;=15,Data!$S143&gt;=20,Data!$BH143&lt;&gt;Data!$BI143),"MG","LG")</f>
        <v>MG</v>
      </c>
      <c r="BM143" s="30" t="str">
        <f>IF(Data!$BK143="DG",Data!$BH143,IF(Data!$BK143="MG",Data!$BI143,Data!$BJ143))</f>
        <v>C</v>
      </c>
      <c r="BN143" s="30" t="str">
        <f>IF(Data!$BL143="DG",Data!$BH143,IF(Data!$BL143="MG",Data!$BI143,Data!$BJ143))</f>
        <v>DIC</v>
      </c>
      <c r="BO143" s="40"/>
      <c r="BP143" s="40"/>
      <c r="BQ143" s="40"/>
      <c r="BR143" s="41"/>
      <c r="BS143" s="41"/>
      <c r="BT143" s="41" t="str">
        <f>VLOOKUP(Data!$BR143,'Key 1'!$B$1:$D$15,2,FALSE)</f>
        <v>TI</v>
      </c>
      <c r="BU143" s="41" t="str">
        <f>VLOOKUP(Data!$BS143,'Key 1'!$B$1:$D$15,2,FALSE)</f>
        <v>TI</v>
      </c>
      <c r="BV143" s="41">
        <f>VLOOKUP(Data!$BR143,'Key 1'!$B$1:$D$15,3,FALSE)</f>
        <v>0</v>
      </c>
      <c r="BW143" s="41">
        <f>VLOOKUP(Data!$BS143,'Key 1'!$B$1:$D$15,3,FALSE)</f>
        <v>0</v>
      </c>
      <c r="BX143" s="41" t="str">
        <f>IF(Data!$BK143="DG",IF(INT(Data!$BB143)-Data!$BB143&lt;0,"Low","High"),IF(Data!$BK143="MG",IF(INT(Data!$BC143)-Data!$BC143&lt;0,"Low","High"),IF(Data!$BK143="LG",IF(INT(Data!$BD143)-Data!$BD143&lt;0,"Low","High"),"High")))</f>
        <v>Low</v>
      </c>
      <c r="BY143" s="41" t="str">
        <f>IF(Data!$BL143="DG",IF(INT(Data!$BB143)-Data!$BB143&lt;0,"Low","High"),IF(Data!$BL143="MG",IF(INT(Data!$BC143)-Data!$BC143&lt;0,"Low","High"),IF(Data!$BL143="LG",IF(INT(Data!$BD143)-Data!$BD143&lt;0,"Low","High"),"High")))</f>
        <v>High</v>
      </c>
      <c r="BZ143" s="41" t="str">
        <f>IF(AND(Data!$BX143="High",Data!$BY143="High"),"High","Low")</f>
        <v>Low</v>
      </c>
      <c r="CA143" s="41" t="str">
        <f>IF(AND(Data!$BM143=Data!$BT143,Data!$BN143=Data!$BU143),"Matched",IF(Data!$BM143=Data!$BT143,"Sec Missed", IF(Data!$BN143=Data!$BU143," Pri Missed", "Both Missed")))</f>
        <v>Both Missed</v>
      </c>
      <c r="CB143" s="42">
        <v>100.0</v>
      </c>
      <c r="CC143" s="42">
        <v>100.0</v>
      </c>
      <c r="CD143" s="42">
        <v>100.0</v>
      </c>
      <c r="CE143" s="43" t="s">
        <v>3</v>
      </c>
      <c r="CF143" s="43" t="s">
        <v>101</v>
      </c>
      <c r="CG143" s="43" t="s">
        <v>3</v>
      </c>
      <c r="CH143" s="45" t="s">
        <v>3</v>
      </c>
      <c r="CI143" s="43" t="s">
        <v>97</v>
      </c>
      <c r="CJ143" s="42">
        <v>100.0</v>
      </c>
      <c r="CK143" s="43" t="s">
        <v>101</v>
      </c>
      <c r="CL143" s="43" t="s">
        <v>102</v>
      </c>
      <c r="CM143" s="42">
        <v>100.0</v>
      </c>
      <c r="CN143" s="43" t="s">
        <v>103</v>
      </c>
      <c r="CO143" s="1"/>
      <c r="CP143" s="1"/>
      <c r="CQ143" s="1"/>
      <c r="CR143" s="1"/>
      <c r="CS143" s="1"/>
      <c r="CT143" s="1"/>
      <c r="CU143" s="1"/>
    </row>
    <row r="144" ht="48.0" customHeight="1">
      <c r="A144" s="28">
        <v>2298.0</v>
      </c>
      <c r="B144" s="29">
        <v>28.0</v>
      </c>
      <c r="C144" s="30">
        <v>9.0</v>
      </c>
      <c r="D144" s="30">
        <v>22.0</v>
      </c>
      <c r="E144" s="30">
        <v>11.0</v>
      </c>
      <c r="F144" s="30">
        <v>16.0</v>
      </c>
      <c r="G144" s="30">
        <v>20.0</v>
      </c>
      <c r="H144" s="30">
        <v>4.0</v>
      </c>
      <c r="I144" s="30">
        <v>7.0</v>
      </c>
      <c r="J144" s="30">
        <v>25.0</v>
      </c>
      <c r="K144" s="30">
        <v>14.5</v>
      </c>
      <c r="L144" s="30">
        <v>12.0</v>
      </c>
      <c r="M144" s="30">
        <v>8.0</v>
      </c>
      <c r="N144" s="30">
        <v>21.0</v>
      </c>
      <c r="O144" s="31">
        <f>LARGE(Data!$K144:$N144,1)</f>
        <v>21</v>
      </c>
      <c r="P144" s="31">
        <f>LARGE(Data!$K144:$N144,2)</f>
        <v>14.5</v>
      </c>
      <c r="Q144" s="31">
        <f>LARGE(Data!$K144:$N144,3)</f>
        <v>12</v>
      </c>
      <c r="R144" s="31">
        <f>LARGE(Data!$K144:$N144,4)</f>
        <v>8</v>
      </c>
      <c r="S144" s="32">
        <f>LARGE(Data!$C144:$F144,1)</f>
        <v>22</v>
      </c>
      <c r="T144" s="32">
        <f>LARGE(Data!$C144:$F144,2)</f>
        <v>16</v>
      </c>
      <c r="U144" s="32">
        <f>LARGE(Data!$C144:$F144,3)</f>
        <v>11</v>
      </c>
      <c r="V144" s="32">
        <f>LARGE(Data!$C144:$F144,4)</f>
        <v>9</v>
      </c>
      <c r="W144" s="33">
        <f>LARGE(Data!$G144:$J144,1)</f>
        <v>25</v>
      </c>
      <c r="X144" s="33">
        <f>LARGE(Data!$G144:$J144,2)</f>
        <v>20</v>
      </c>
      <c r="Y144" s="33">
        <f>LARGE(Data!$G144:$J144,3)</f>
        <v>7</v>
      </c>
      <c r="Z144" s="33">
        <f>LARGE(Data!$G144:$J144,4)</f>
        <v>4</v>
      </c>
      <c r="AA144" s="30">
        <f>Data!$O144-Data!$P144</f>
        <v>6.5</v>
      </c>
      <c r="AB144" s="30">
        <f>Data!$P144-Data!$Q144</f>
        <v>2.5</v>
      </c>
      <c r="AC144" s="30">
        <f>Data!$Q144-Data!$R144</f>
        <v>4</v>
      </c>
      <c r="AD144" s="30">
        <f>(Data!$AA144+Data!$AB144)/SUM(Data!$AA144:$AC144)</f>
        <v>0.6923076923</v>
      </c>
      <c r="AE144" s="31">
        <f>Data!$AA144^2/SQRT(Data!$AA144^2+Data!$AB144^2+Data!$AC144^2)</f>
        <v>5.260740214</v>
      </c>
      <c r="AF144" s="31">
        <f>Data!$AB144^2/SQRT(Data!$AA144^2+Data!$AB144^2+Data!$AC144^2)</f>
        <v>0.778216008</v>
      </c>
      <c r="AG144" s="31">
        <f>Data!$AC144^2/SQRT(Data!$AA144^2+Data!$AB144^2+Data!$AC144^2)</f>
        <v>1.99223298</v>
      </c>
      <c r="AH144" s="30">
        <f>Data!$S144-Data!$T144</f>
        <v>6</v>
      </c>
      <c r="AI144" s="30">
        <f>Data!$T144-Data!$U144</f>
        <v>5</v>
      </c>
      <c r="AJ144" s="30">
        <f>Data!$U144-Data!$V144</f>
        <v>2</v>
      </c>
      <c r="AK144" s="30">
        <f>(Data!$AH144+Data!$AI144)/(Data!$AH144+Data!$AI144+Data!$AJ144)</f>
        <v>0.8461538462</v>
      </c>
      <c r="AL144" s="32">
        <f>Data!$AH144^2/SQRT(Data!$AH144^2+Data!$AI144^2+Data!$AJ144^2)</f>
        <v>4.465250445</v>
      </c>
      <c r="AM144" s="32">
        <f>Data!$AI144^2/SQRT(Data!$AH144^2+Data!$AI144^2+Data!$AJ144^2)</f>
        <v>3.100868365</v>
      </c>
      <c r="AN144" s="32">
        <f>Data!$AJ144^2/SQRT(Data!$AH144^2+Data!$AI144^2+Data!$AJ144^2)</f>
        <v>0.4961389384</v>
      </c>
      <c r="AO144" s="30">
        <f>Data!$W144-Data!$X144</f>
        <v>5</v>
      </c>
      <c r="AP144" s="30">
        <f>Data!$X144-Data!$Y144</f>
        <v>13</v>
      </c>
      <c r="AQ144" s="30">
        <f>Data!$Y144-Data!$Z144</f>
        <v>3</v>
      </c>
      <c r="AR144" s="30">
        <f>(Data!$AO144+Data!$AP144)/(Data!$AO144+Data!$AP144+Data!$AQ144)</f>
        <v>0.8571428571</v>
      </c>
      <c r="AS144" s="33">
        <f>Data!$AO144^2/SQRT(Data!$AO144^2+Data!$AP144^2+Data!$AQ144^2)</f>
        <v>1.754656016</v>
      </c>
      <c r="AT144" s="33">
        <f>Data!$AP144^2/SQRT(Data!$AO144^2+Data!$AP144^2+Data!$AQ144^2)</f>
        <v>11.86147467</v>
      </c>
      <c r="AU144" s="33">
        <f>Data!$AQ144^2/SQRT(Data!$AO144^2+Data!$AP144^2+Data!$AQ144^2)</f>
        <v>0.6316761657</v>
      </c>
      <c r="AV144" s="34">
        <f>_xlfn.VAR.P(Data!$K144:$N144)</f>
        <v>22.296875</v>
      </c>
      <c r="AW144" s="35">
        <f>_xlfn.VAR.P(Data!$C144:$F144)</f>
        <v>25.25</v>
      </c>
      <c r="AX144" s="36">
        <f>_xlfn.VAR.P(Data!$G144:$J144)</f>
        <v>76.5</v>
      </c>
      <c r="AY144" s="37"/>
      <c r="AZ144" s="38"/>
      <c r="BA144" s="39"/>
      <c r="BB144" s="30" t="str">
        <f>IF(AND(Data!$AE144&gt;Data!$AF144,Data!$AE144&gt;Data!$AG144),"1",IF(AND(Data!$AF144&gt;Data!$AE144,Data!$AF144&gt;Data!$AG144),IF(Data!$AF144&lt;2.5*Data!$AE144,"1.2",IF(OR(Data!$AE144&gt;2.5,Data!$AE144+Data!$AF144+Data!$AG144&lt;9),"2.2","2")),IF(AND(Data!$AG144&gt;3.5*Data!$AE144,Data!$AG144&gt;3.5*Data!$AF144,Data!$AE144+Data!$AF144+Data!$AG144&gt;11,Data!$AE144+Data!$AF144&lt;2,Data!$Q144&gt;=18),"3",IF((Data!$AE144&gt;3*Data!$AF144),"1.3",IF(AND(Data!$AF144&gt;3*Data!$AE144,Data!$AF144&gt;2),"2.3","3.3")))))</f>
        <v>1</v>
      </c>
      <c r="BC144" s="30" t="str">
        <f>IF(AND(Data!$AL144&gt;Data!$AM144,Data!$AL144&gt;Data!$AN144),"1",IF(AND(Data!$AM144&gt;Data!$AL144,Data!$AM144&gt;Data!$AN144),IF(Data!$AM144&lt;2.5*Data!$AL144,"1.2",IF(OR(Data!$AL144&gt;2.5,Data!$AL144+Data!$AM144+Data!$AN144&lt;9),"2.2","2")),IF(AND(Data!$AN144&gt;3.5*Data!$AL144,Data!$AN144&gt;3.5*Data!$AM144,Data!$AL144+Data!$AM144+Data!$AN144&gt;11,Data!$AL144+Data!$AM144&lt;2,Data!$U144&gt;=18),"3",IF((Data!$AL144&gt;3*Data!$AM144),"1.3",IF(AND(Data!$AM144&gt;3*Data!$AL144,Data!$AM144&gt;2),"2.3","3.3")))))</f>
        <v>1</v>
      </c>
      <c r="BD144" s="30" t="str">
        <f>IF(AND(Data!$AS144&gt;Data!$AT144,Data!$AS144&gt;Data!$AU144),"1",IF(AND(Data!$AT144&gt;Data!$AS144,Data!$AT144&gt;Data!$AU144),IF(Data!$AT144&lt;2.5*Data!$AS144,"1.2",IF(OR(Data!$AS144&gt;2.5,Data!$AS144+Data!$AT144+Data!$AU144&lt;9),"2.2","2")),IF(AND(Data!$AU144&gt;3.5*Data!$AS144,Data!$AU144&gt;3.5*Data!$AT144,Data!$AS144+Data!$AT144+Data!$AU144&gt;11,Data!$AS144+Data!$AT144&lt;2,Data!$Y144&gt;=18),"3",IF((Data!$AS144&gt;3*Data!$AT144),"1.3",IF(AND(Data!$AT144&gt;3*Data!$AS144,Data!$AT144&gt;2),"2.3","3.3")))))</f>
        <v>2</v>
      </c>
      <c r="BE144" s="30" t="str">
        <f t="array" ref="BE144">XLOOKUP(Data!$O144,Data!$K144:$N144,$K$1:$N$1,"?",0,1)&amp;XLOOKUP(Data!$P144,Data!$K144:$N144,$K$1:$N$1,"?",0,1)&amp;XLOOKUP(Data!$Q144,Data!$K144:$N144,$K$1:$N$1,"?",0,1)</f>
        <v>CDI</v>
      </c>
      <c r="BF144" s="30" t="str">
        <f t="array" ref="BF144">XLOOKUP(Data!$S144,Data!$C144:$F144,$C$1:$F$1,"?",0,1)&amp;XLOOKUP(Data!$T144,Data!$C144:$F144,$C$1:$F$1,"?",0,1)&amp;XLOOKUP(Data!$U144,Data!$C144:$F144,$C$1:$F$1,"?",0,1)</f>
        <v>ICS</v>
      </c>
      <c r="BG144" s="30" t="str">
        <f t="array" ref="BG144">XLOOKUP(Data!$W144,Data!$G144:$J144,$G$1:$J$1,"?",0,1)&amp;XLOOKUP(Data!$X144,Data!$G144:$J144,$G$1:$J$1,"?",0,1)&amp;XLOOKUP(Data!$Y144,Data!$G144:$J144,$G$1:$J$1,"?",0,1)</f>
        <v>CDS</v>
      </c>
      <c r="BH144" s="30" t="str">
        <f>VLOOKUP(LEFT(Data!$BE144,Data!$BB144),'Key 2'!$A$1:$C$40,2,FALSE)</f>
        <v>C</v>
      </c>
      <c r="BI144" s="30" t="str">
        <f>VLOOKUP(LEFT(Data!$BF144,Data!$BC144),'Key 2'!$A$1:$C$40,2,FALSE)</f>
        <v>I</v>
      </c>
      <c r="BJ144" s="30" t="str">
        <f>VLOOKUP(LEFT(Data!$BG144,Data!$BD144),'Key 2'!$A$1:$C$40,2,FALSE)</f>
        <v>DC</v>
      </c>
      <c r="BK144" s="30" t="str">
        <f>IF(AND(Data!$AV144&gt;=15,Data!$O144&gt;=20),"DG",IF(AND(Data!$AW144&gt;=15,Data!$S144&gt;=20),"MG",IF(AND(Data!$AV144&gt;=15,Data!$W144&gt;=20),"LG","0")))</f>
        <v>DG</v>
      </c>
      <c r="BL144" s="30" t="str">
        <f>IF(AND(Data!$BK144="DG",Data!$AW144&gt;=15,Data!$S144&gt;=20,Data!$BH144&lt;&gt;Data!$BI144),"MG","LG")</f>
        <v>MG</v>
      </c>
      <c r="BM144" s="30" t="str">
        <f>IF(Data!$BK144="DG",Data!$BH144,IF(Data!$BK144="MG",Data!$BI144,Data!$BJ144))</f>
        <v>C</v>
      </c>
      <c r="BN144" s="30" t="str">
        <f>IF(Data!$BL144="DG",Data!$BH144,IF(Data!$BL144="MG",Data!$BI144,Data!$BJ144))</f>
        <v>I</v>
      </c>
      <c r="BO144" s="40"/>
      <c r="BP144" s="40"/>
      <c r="BQ144" s="40"/>
      <c r="BR144" s="41"/>
      <c r="BS144" s="41"/>
      <c r="BT144" s="41" t="str">
        <f>VLOOKUP(Data!$BR144,'Key 1'!$B$1:$D$15,2,FALSE)</f>
        <v>TI</v>
      </c>
      <c r="BU144" s="41" t="str">
        <f>VLOOKUP(Data!$BS144,'Key 1'!$B$1:$D$15,2,FALSE)</f>
        <v>TI</v>
      </c>
      <c r="BV144" s="41">
        <f>VLOOKUP(Data!$BR144,'Key 1'!$B$1:$D$15,3,FALSE)</f>
        <v>0</v>
      </c>
      <c r="BW144" s="41">
        <f>VLOOKUP(Data!$BS144,'Key 1'!$B$1:$D$15,3,FALSE)</f>
        <v>0</v>
      </c>
      <c r="BX144" s="41" t="str">
        <f>IF(Data!$BK144="DG",IF(INT(Data!$BB144)-Data!$BB144&lt;0,"Low","High"),IF(Data!$BK144="MG",IF(INT(Data!$BC144)-Data!$BC144&lt;0,"Low","High"),IF(Data!$BK144="LG",IF(INT(Data!$BD144)-Data!$BD144&lt;0,"Low","High"),"High")))</f>
        <v>High</v>
      </c>
      <c r="BY144" s="41" t="str">
        <f>IF(Data!$BL144="DG",IF(INT(Data!$BB144)-Data!$BB144&lt;0,"Low","High"),IF(Data!$BL144="MG",IF(INT(Data!$BC144)-Data!$BC144&lt;0,"Low","High"),IF(Data!$BL144="LG",IF(INT(Data!$BD144)-Data!$BD144&lt;0,"Low","High"),"High")))</f>
        <v>High</v>
      </c>
      <c r="BZ144" s="41" t="str">
        <f>IF(AND(Data!$BX144="High",Data!$BY144="High"),"High","Low")</f>
        <v>High</v>
      </c>
      <c r="CA144" s="41" t="str">
        <f>IF(AND(Data!$BM144=Data!$BT144,Data!$BN144=Data!$BU144),"Matched",IF(Data!$BM144=Data!$BT144,"Sec Missed", IF(Data!$BN144=Data!$BU144," Pri Missed", "Both Missed")))</f>
        <v>Both Missed</v>
      </c>
      <c r="CB144" s="42">
        <v>100.0</v>
      </c>
      <c r="CC144" s="42">
        <v>100.0</v>
      </c>
      <c r="CD144" s="42">
        <v>100.0</v>
      </c>
      <c r="CE144" s="43" t="s">
        <v>3</v>
      </c>
      <c r="CF144" s="43" t="s">
        <v>1</v>
      </c>
      <c r="CG144" s="43" t="s">
        <v>17</v>
      </c>
      <c r="CH144" s="45" t="s">
        <v>3</v>
      </c>
      <c r="CI144" s="43" t="s">
        <v>97</v>
      </c>
      <c r="CJ144" s="42">
        <v>100.0</v>
      </c>
      <c r="CK144" s="43" t="s">
        <v>1</v>
      </c>
      <c r="CL144" s="43" t="s">
        <v>102</v>
      </c>
      <c r="CM144" s="42">
        <v>100.0</v>
      </c>
      <c r="CN144" s="43" t="s">
        <v>104</v>
      </c>
      <c r="CO144" s="1"/>
      <c r="CP144" s="1"/>
      <c r="CQ144" s="1"/>
      <c r="CR144" s="1"/>
      <c r="CS144" s="1"/>
      <c r="CT144" s="1"/>
      <c r="CU144" s="1"/>
    </row>
    <row r="145" ht="48.0" customHeight="1">
      <c r="A145" s="28">
        <v>2299.0</v>
      </c>
      <c r="B145" s="29">
        <v>28.0</v>
      </c>
      <c r="C145" s="30">
        <v>20.0</v>
      </c>
      <c r="D145" s="30">
        <v>12.0</v>
      </c>
      <c r="E145" s="30">
        <v>13.0</v>
      </c>
      <c r="F145" s="30">
        <v>19.0</v>
      </c>
      <c r="G145" s="30">
        <v>22.0</v>
      </c>
      <c r="H145" s="30">
        <v>7.0</v>
      </c>
      <c r="I145" s="30">
        <v>9.0</v>
      </c>
      <c r="J145" s="30">
        <v>14.0</v>
      </c>
      <c r="K145" s="30">
        <v>21.0</v>
      </c>
      <c r="L145" s="30">
        <v>8.0</v>
      </c>
      <c r="M145" s="30">
        <v>11.0</v>
      </c>
      <c r="N145" s="30">
        <v>16.0</v>
      </c>
      <c r="O145" s="31">
        <f>LARGE(Data!$K145:$N145,1)</f>
        <v>21</v>
      </c>
      <c r="P145" s="31">
        <f>LARGE(Data!$K145:$N145,2)</f>
        <v>16</v>
      </c>
      <c r="Q145" s="31">
        <f>LARGE(Data!$K145:$N145,3)</f>
        <v>11</v>
      </c>
      <c r="R145" s="31">
        <f>LARGE(Data!$K145:$N145,4)</f>
        <v>8</v>
      </c>
      <c r="S145" s="32">
        <f>LARGE(Data!$C145:$F145,1)</f>
        <v>20</v>
      </c>
      <c r="T145" s="32">
        <f>LARGE(Data!$C145:$F145,2)</f>
        <v>19</v>
      </c>
      <c r="U145" s="32">
        <f>LARGE(Data!$C145:$F145,3)</f>
        <v>13</v>
      </c>
      <c r="V145" s="32">
        <f>LARGE(Data!$C145:$F145,4)</f>
        <v>12</v>
      </c>
      <c r="W145" s="33">
        <f>LARGE(Data!$G145:$J145,1)</f>
        <v>22</v>
      </c>
      <c r="X145" s="33">
        <f>LARGE(Data!$G145:$J145,2)</f>
        <v>14</v>
      </c>
      <c r="Y145" s="33">
        <f>LARGE(Data!$G145:$J145,3)</f>
        <v>9</v>
      </c>
      <c r="Z145" s="33">
        <f>LARGE(Data!$G145:$J145,4)</f>
        <v>7</v>
      </c>
      <c r="AA145" s="30">
        <f>Data!$O145-Data!$P145</f>
        <v>5</v>
      </c>
      <c r="AB145" s="30">
        <f>Data!$P145-Data!$Q145</f>
        <v>5</v>
      </c>
      <c r="AC145" s="30">
        <f>Data!$Q145-Data!$R145</f>
        <v>3</v>
      </c>
      <c r="AD145" s="30">
        <f>(Data!$AA145+Data!$AB145)/SUM(Data!$AA145:$AC145)</f>
        <v>0.7692307692</v>
      </c>
      <c r="AE145" s="31">
        <f>Data!$AA145^2/SQRT(Data!$AA145^2+Data!$AB145^2+Data!$AC145^2)</f>
        <v>3.254722775</v>
      </c>
      <c r="AF145" s="31">
        <f>Data!$AB145^2/SQRT(Data!$AA145^2+Data!$AB145^2+Data!$AC145^2)</f>
        <v>3.254722775</v>
      </c>
      <c r="AG145" s="31">
        <f>Data!$AC145^2/SQRT(Data!$AA145^2+Data!$AB145^2+Data!$AC145^2)</f>
        <v>1.171700199</v>
      </c>
      <c r="AH145" s="30">
        <f>Data!$S145-Data!$T145</f>
        <v>1</v>
      </c>
      <c r="AI145" s="30">
        <f>Data!$T145-Data!$U145</f>
        <v>6</v>
      </c>
      <c r="AJ145" s="30">
        <f>Data!$U145-Data!$V145</f>
        <v>1</v>
      </c>
      <c r="AK145" s="30">
        <f>(Data!$AH145+Data!$AI145)/(Data!$AH145+Data!$AI145+Data!$AJ145)</f>
        <v>0.875</v>
      </c>
      <c r="AL145" s="32">
        <f>Data!$AH145^2/SQRT(Data!$AH145^2+Data!$AI145^2+Data!$AJ145^2)</f>
        <v>0.1622214211</v>
      </c>
      <c r="AM145" s="32">
        <f>Data!$AI145^2/SQRT(Data!$AH145^2+Data!$AI145^2+Data!$AJ145^2)</f>
        <v>5.839971161</v>
      </c>
      <c r="AN145" s="32">
        <f>Data!$AJ145^2/SQRT(Data!$AH145^2+Data!$AI145^2+Data!$AJ145^2)</f>
        <v>0.1622214211</v>
      </c>
      <c r="AO145" s="30">
        <f>Data!$W145-Data!$X145</f>
        <v>8</v>
      </c>
      <c r="AP145" s="30">
        <f>Data!$X145-Data!$Y145</f>
        <v>5</v>
      </c>
      <c r="AQ145" s="30">
        <f>Data!$Y145-Data!$Z145</f>
        <v>2</v>
      </c>
      <c r="AR145" s="30">
        <f>(Data!$AO145+Data!$AP145)/(Data!$AO145+Data!$AP145+Data!$AQ145)</f>
        <v>0.8666666667</v>
      </c>
      <c r="AS145" s="33">
        <f>Data!$AO145^2/SQRT(Data!$AO145^2+Data!$AP145^2+Data!$AQ145^2)</f>
        <v>6.636490846</v>
      </c>
      <c r="AT145" s="33">
        <f>Data!$AP145^2/SQRT(Data!$AO145^2+Data!$AP145^2+Data!$AQ145^2)</f>
        <v>2.592379237</v>
      </c>
      <c r="AU145" s="33">
        <f>Data!$AQ145^2/SQRT(Data!$AO145^2+Data!$AP145^2+Data!$AQ145^2)</f>
        <v>0.4147806779</v>
      </c>
      <c r="AV145" s="34">
        <f>_xlfn.VAR.P(Data!$K145:$N145)</f>
        <v>24.5</v>
      </c>
      <c r="AW145" s="35">
        <f>_xlfn.VAR.P(Data!$C145:$F145)</f>
        <v>12.5</v>
      </c>
      <c r="AX145" s="36">
        <f>_xlfn.VAR.P(Data!$G145:$J145)</f>
        <v>33.5</v>
      </c>
      <c r="AY145" s="37"/>
      <c r="AZ145" s="38"/>
      <c r="BA145" s="39"/>
      <c r="BB145" s="30" t="str">
        <f>IF(AND(Data!$AE145&gt;Data!$AF145,Data!$AE145&gt;Data!$AG145),"1",IF(AND(Data!$AF145&gt;Data!$AE145,Data!$AF145&gt;Data!$AG145),IF(Data!$AF145&lt;2.5*Data!$AE145,"1.2",IF(OR(Data!$AE145&gt;2.5,Data!$AE145+Data!$AF145+Data!$AG145&lt;9),"2.2","2")),IF(AND(Data!$AG145&gt;3.5*Data!$AE145,Data!$AG145&gt;3.5*Data!$AF145,Data!$AE145+Data!$AF145+Data!$AG145&gt;11,Data!$AE145+Data!$AF145&lt;2,Data!$Q145&gt;=18),"3",IF((Data!$AE145&gt;3*Data!$AF145),"1.3",IF(AND(Data!$AF145&gt;3*Data!$AE145,Data!$AF145&gt;2),"2.3","3.3")))))</f>
        <v>3.3</v>
      </c>
      <c r="BC145" s="30" t="str">
        <f>IF(AND(Data!$AL145&gt;Data!$AM145,Data!$AL145&gt;Data!$AN145),"1",IF(AND(Data!$AM145&gt;Data!$AL145,Data!$AM145&gt;Data!$AN145),IF(Data!$AM145&lt;2.5*Data!$AL145,"1.2",IF(OR(Data!$AL145&gt;2.5,Data!$AL145+Data!$AM145+Data!$AN145&lt;9),"2.2","2")),IF(AND(Data!$AN145&gt;3.5*Data!$AL145,Data!$AN145&gt;3.5*Data!$AM145,Data!$AL145+Data!$AM145+Data!$AN145&gt;11,Data!$AL145+Data!$AM145&lt;2,Data!$U145&gt;=18),"3",IF((Data!$AL145&gt;3*Data!$AM145),"1.3",IF(AND(Data!$AM145&gt;3*Data!$AL145,Data!$AM145&gt;2),"2.3","3.3")))))</f>
        <v>2.2</v>
      </c>
      <c r="BD145" s="30" t="str">
        <f>IF(AND(Data!$AS145&gt;Data!$AT145,Data!$AS145&gt;Data!$AU145),"1",IF(AND(Data!$AT145&gt;Data!$AS145,Data!$AT145&gt;Data!$AU145),IF(Data!$AT145&lt;2.5*Data!$AS145,"1.2",IF(OR(Data!$AS145&gt;2.5,Data!$AS145+Data!$AT145+Data!$AU145&lt;9),"2.2","2")),IF(AND(Data!$AU145&gt;3.5*Data!$AS145,Data!$AU145&gt;3.5*Data!$AT145,Data!$AS145+Data!$AT145+Data!$AU145&gt;11,Data!$AS145+Data!$AT145&lt;2,Data!$Y145&gt;=18),"3",IF((Data!$AS145&gt;3*Data!$AT145),"1.3",IF(AND(Data!$AT145&gt;3*Data!$AS145,Data!$AT145&gt;2),"2.3","3.3")))))</f>
        <v>1</v>
      </c>
      <c r="BE145" s="30" t="str">
        <f t="array" ref="BE145">XLOOKUP(Data!$O145,Data!$K145:$N145,$K$1:$N$1,"?",0,1)&amp;XLOOKUP(Data!$P145,Data!$K145:$N145,$K$1:$N$1,"?",0,1)&amp;XLOOKUP(Data!$Q145,Data!$K145:$N145,$K$1:$N$1,"?",0,1)</f>
        <v>DCS</v>
      </c>
      <c r="BF145" s="30" t="str">
        <f t="array" ref="BF145">XLOOKUP(Data!$S145,Data!$C145:$F145,$C$1:$F$1,"?",0,1)&amp;XLOOKUP(Data!$T145,Data!$C145:$F145,$C$1:$F$1,"?",0,1)&amp;XLOOKUP(Data!$U145,Data!$C145:$F145,$C$1:$F$1,"?",0,1)</f>
        <v>DCS</v>
      </c>
      <c r="BG145" s="30" t="str">
        <f t="array" ref="BG145">XLOOKUP(Data!$W145,Data!$G145:$J145,$G$1:$J$1,"?",0,1)&amp;XLOOKUP(Data!$X145,Data!$G145:$J145,$G$1:$J$1,"?",0,1)&amp;XLOOKUP(Data!$Y145,Data!$G145:$J145,$G$1:$J$1,"?",0,1)</f>
        <v>DCS</v>
      </c>
      <c r="BH145" s="30" t="str">
        <f>VLOOKUP(LEFT(Data!$BE145,Data!$BB145),'Key 2'!$A$1:$C$40,2,FALSE)</f>
        <v>DSC</v>
      </c>
      <c r="BI145" s="30" t="str">
        <f>VLOOKUP(LEFT(Data!$BF145,Data!$BC145),'Key 2'!$A$1:$C$40,2,FALSE)</f>
        <v>DC</v>
      </c>
      <c r="BJ145" s="30" t="str">
        <f>VLOOKUP(LEFT(Data!$BG145,Data!$BD145),'Key 2'!$A$1:$C$40,2,FALSE)</f>
        <v>D</v>
      </c>
      <c r="BK145" s="30" t="str">
        <f>IF(AND(Data!$AV145&gt;=15,Data!$O145&gt;=20),"DG",IF(AND(Data!$AW145&gt;=15,Data!$S145&gt;=20),"MG",IF(AND(Data!$AV145&gt;=15,Data!$W145&gt;=20),"LG","0")))</f>
        <v>DG</v>
      </c>
      <c r="BL145" s="30" t="str">
        <f>IF(AND(Data!$BK145="DG",Data!$AW145&gt;=15,Data!$S145&gt;=20,Data!$BH145&lt;&gt;Data!$BI145),"MG","LG")</f>
        <v>LG</v>
      </c>
      <c r="BM145" s="30" t="str">
        <f>IF(Data!$BK145="DG",Data!$BH145,IF(Data!$BK145="MG",Data!$BI145,Data!$BJ145))</f>
        <v>DSC</v>
      </c>
      <c r="BN145" s="30" t="str">
        <f>IF(Data!$BL145="DG",Data!$BH145,IF(Data!$BL145="MG",Data!$BI145,Data!$BJ145))</f>
        <v>D</v>
      </c>
      <c r="BO145" s="40"/>
      <c r="BP145" s="40"/>
      <c r="BQ145" s="40"/>
      <c r="BR145" s="41"/>
      <c r="BS145" s="41"/>
      <c r="BT145" s="41" t="str">
        <f>VLOOKUP(Data!$BR145,'Key 1'!$B$1:$D$15,2,FALSE)</f>
        <v>TI</v>
      </c>
      <c r="BU145" s="41" t="str">
        <f>VLOOKUP(Data!$BS145,'Key 1'!$B$1:$D$15,2,FALSE)</f>
        <v>TI</v>
      </c>
      <c r="BV145" s="41">
        <f>VLOOKUP(Data!$BR145,'Key 1'!$B$1:$D$15,3,FALSE)</f>
        <v>0</v>
      </c>
      <c r="BW145" s="41">
        <f>VLOOKUP(Data!$BS145,'Key 1'!$B$1:$D$15,3,FALSE)</f>
        <v>0</v>
      </c>
      <c r="BX145" s="41" t="str">
        <f>IF(Data!$BK145="DG",IF(INT(Data!$BB145)-Data!$BB145&lt;0,"Low","High"),IF(Data!$BK145="MG",IF(INT(Data!$BC145)-Data!$BC145&lt;0,"Low","High"),IF(Data!$BK145="LG",IF(INT(Data!$BD145)-Data!$BD145&lt;0,"Low","High"),"High")))</f>
        <v>Low</v>
      </c>
      <c r="BY145" s="41" t="str">
        <f>IF(Data!$BL145="DG",IF(INT(Data!$BB145)-Data!$BB145&lt;0,"Low","High"),IF(Data!$BL145="MG",IF(INT(Data!$BC145)-Data!$BC145&lt;0,"Low","High"),IF(Data!$BL145="LG",IF(INT(Data!$BD145)-Data!$BD145&lt;0,"Low","High"),"High")))</f>
        <v>High</v>
      </c>
      <c r="BZ145" s="41" t="str">
        <f>IF(AND(Data!$BX145="High",Data!$BY145="High"),"High","Low")</f>
        <v>Low</v>
      </c>
      <c r="CA145" s="41" t="str">
        <f>IF(AND(Data!$BM145=Data!$BT145,Data!$BN145=Data!$BU145),"Matched",IF(Data!$BM145=Data!$BT145,"Sec Missed", IF(Data!$BN145=Data!$BU145," Pri Missed", "Both Missed")))</f>
        <v>Both Missed</v>
      </c>
      <c r="CB145" s="42">
        <v>100.0</v>
      </c>
      <c r="CC145" s="43" t="s">
        <v>100</v>
      </c>
      <c r="CD145" s="42">
        <v>100.0</v>
      </c>
      <c r="CE145" s="43" t="s">
        <v>0</v>
      </c>
      <c r="CF145" s="44"/>
      <c r="CG145" s="43" t="s">
        <v>0</v>
      </c>
      <c r="CH145" s="45" t="s">
        <v>0</v>
      </c>
      <c r="CI145" s="43" t="s">
        <v>97</v>
      </c>
      <c r="CJ145" s="42">
        <v>100.0</v>
      </c>
      <c r="CK145" s="43" t="s">
        <v>0</v>
      </c>
      <c r="CL145" s="43" t="s">
        <v>98</v>
      </c>
      <c r="CM145" s="42">
        <v>100.0</v>
      </c>
      <c r="CN145" s="43" t="s">
        <v>99</v>
      </c>
      <c r="CO145" s="1"/>
      <c r="CP145" s="1"/>
      <c r="CQ145" s="1"/>
      <c r="CR145" s="1"/>
      <c r="CS145" s="1"/>
      <c r="CT145" s="1"/>
      <c r="CU145" s="1"/>
    </row>
    <row r="146" ht="48.0" customHeight="1">
      <c r="A146" s="28">
        <v>2300.0</v>
      </c>
      <c r="B146" s="29">
        <v>28.0</v>
      </c>
      <c r="C146" s="30">
        <v>20.0</v>
      </c>
      <c r="D146" s="30">
        <v>16.0</v>
      </c>
      <c r="E146" s="30">
        <v>7.0</v>
      </c>
      <c r="F146" s="30">
        <v>21.0</v>
      </c>
      <c r="G146" s="30">
        <v>22.0</v>
      </c>
      <c r="H146" s="30">
        <v>16.0</v>
      </c>
      <c r="I146" s="30">
        <v>1.9411764705882353</v>
      </c>
      <c r="J146" s="30">
        <v>24.0</v>
      </c>
      <c r="K146" s="30">
        <v>21.0</v>
      </c>
      <c r="L146" s="30">
        <v>16.0</v>
      </c>
      <c r="M146" s="30">
        <v>3.0</v>
      </c>
      <c r="N146" s="30">
        <v>23.0</v>
      </c>
      <c r="O146" s="31">
        <f>LARGE(Data!$K146:$N146,1)</f>
        <v>23</v>
      </c>
      <c r="P146" s="31">
        <f>LARGE(Data!$K146:$N146,2)</f>
        <v>21</v>
      </c>
      <c r="Q146" s="31">
        <f>LARGE(Data!$K146:$N146,3)</f>
        <v>16</v>
      </c>
      <c r="R146" s="31">
        <f>LARGE(Data!$K146:$N146,4)</f>
        <v>3</v>
      </c>
      <c r="S146" s="32">
        <f>LARGE(Data!$C146:$F146,1)</f>
        <v>21</v>
      </c>
      <c r="T146" s="32">
        <f>LARGE(Data!$C146:$F146,2)</f>
        <v>20</v>
      </c>
      <c r="U146" s="32">
        <f>LARGE(Data!$C146:$F146,3)</f>
        <v>16</v>
      </c>
      <c r="V146" s="32">
        <f>LARGE(Data!$C146:$F146,4)</f>
        <v>7</v>
      </c>
      <c r="W146" s="33">
        <f>LARGE(Data!$G146:$J146,1)</f>
        <v>24</v>
      </c>
      <c r="X146" s="33">
        <f>LARGE(Data!$G146:$J146,2)</f>
        <v>22</v>
      </c>
      <c r="Y146" s="33">
        <f>LARGE(Data!$G146:$J146,3)</f>
        <v>16</v>
      </c>
      <c r="Z146" s="33">
        <f>LARGE(Data!$G146:$J146,4)</f>
        <v>1.941176471</v>
      </c>
      <c r="AA146" s="30">
        <f>Data!$O146-Data!$P146</f>
        <v>2</v>
      </c>
      <c r="AB146" s="30">
        <f>Data!$P146-Data!$Q146</f>
        <v>5</v>
      </c>
      <c r="AC146" s="30">
        <f>Data!$Q146-Data!$R146</f>
        <v>13</v>
      </c>
      <c r="AD146" s="30">
        <f>(Data!$AA146+Data!$AB146)/SUM(Data!$AA146:$AC146)</f>
        <v>0.35</v>
      </c>
      <c r="AE146" s="31">
        <f>Data!$AA146^2/SQRT(Data!$AA146^2+Data!$AB146^2+Data!$AC146^2)</f>
        <v>0.2842676218</v>
      </c>
      <c r="AF146" s="31">
        <f>Data!$AB146^2/SQRT(Data!$AA146^2+Data!$AB146^2+Data!$AC146^2)</f>
        <v>1.776672636</v>
      </c>
      <c r="AG146" s="31">
        <f>Data!$AC146^2/SQRT(Data!$AA146^2+Data!$AB146^2+Data!$AC146^2)</f>
        <v>12.01030702</v>
      </c>
      <c r="AH146" s="30">
        <f>Data!$S146-Data!$T146</f>
        <v>1</v>
      </c>
      <c r="AI146" s="30">
        <f>Data!$T146-Data!$U146</f>
        <v>4</v>
      </c>
      <c r="AJ146" s="30">
        <f>Data!$U146-Data!$V146</f>
        <v>9</v>
      </c>
      <c r="AK146" s="30">
        <f>(Data!$AH146+Data!$AI146)/(Data!$AH146+Data!$AI146+Data!$AJ146)</f>
        <v>0.3571428571</v>
      </c>
      <c r="AL146" s="32">
        <f>Data!$AH146^2/SQRT(Data!$AH146^2+Data!$AI146^2+Data!$AJ146^2)</f>
        <v>0.1010152545</v>
      </c>
      <c r="AM146" s="32">
        <f>Data!$AI146^2/SQRT(Data!$AH146^2+Data!$AI146^2+Data!$AJ146^2)</f>
        <v>1.616244071</v>
      </c>
      <c r="AN146" s="32">
        <f>Data!$AJ146^2/SQRT(Data!$AH146^2+Data!$AI146^2+Data!$AJ146^2)</f>
        <v>8.182235611</v>
      </c>
      <c r="AO146" s="30">
        <f>Data!$W146-Data!$X146</f>
        <v>2</v>
      </c>
      <c r="AP146" s="30">
        <f>Data!$X146-Data!$Y146</f>
        <v>6</v>
      </c>
      <c r="AQ146" s="30">
        <f>Data!$Y146-Data!$Z146</f>
        <v>14.05882353</v>
      </c>
      <c r="AR146" s="30">
        <f>(Data!$AO146+Data!$AP146)/(Data!$AO146+Data!$AP146+Data!$AQ146)</f>
        <v>0.3626666667</v>
      </c>
      <c r="AS146" s="33">
        <f>Data!$AO146^2/SQRT(Data!$AO146^2+Data!$AP146^2+Data!$AQ146^2)</f>
        <v>0.2594720648</v>
      </c>
      <c r="AT146" s="33">
        <f>Data!$AP146^2/SQRT(Data!$AO146^2+Data!$AP146^2+Data!$AQ146^2)</f>
        <v>2.335248583</v>
      </c>
      <c r="AU146" s="33">
        <f>Data!$AQ146^2/SQRT(Data!$AO146^2+Data!$AP146^2+Data!$AQ146^2)</f>
        <v>12.82119707</v>
      </c>
      <c r="AV146" s="34">
        <f>_xlfn.VAR.P(Data!$K146:$N146)</f>
        <v>60.6875</v>
      </c>
      <c r="AW146" s="35">
        <f>_xlfn.VAR.P(Data!$C146:$F146)</f>
        <v>30.5</v>
      </c>
      <c r="AX146" s="36">
        <f>_xlfn.VAR.P(Data!$G146:$J146)</f>
        <v>74.41241349</v>
      </c>
      <c r="AY146" s="37"/>
      <c r="AZ146" s="38"/>
      <c r="BA146" s="39"/>
      <c r="BB146" s="30" t="str">
        <f>IF(AND(Data!$AE146&gt;Data!$AF146,Data!$AE146&gt;Data!$AG146),"1",IF(AND(Data!$AF146&gt;Data!$AE146,Data!$AF146&gt;Data!$AG146),IF(Data!$AF146&lt;2.5*Data!$AE146,"1.2",IF(OR(Data!$AE146&gt;2.5,Data!$AE146+Data!$AF146+Data!$AG146&lt;9),"2.2","2")),IF(AND(Data!$AG146&gt;3.5*Data!$AE146,Data!$AG146&gt;3.5*Data!$AF146,Data!$AE146+Data!$AF146+Data!$AG146&gt;11,Data!$AE146+Data!$AF146&lt;2,Data!$Q146&gt;=18),"3",IF((Data!$AE146&gt;3*Data!$AF146),"1.3",IF(AND(Data!$AF146&gt;3*Data!$AE146,Data!$AF146&gt;2),"2.3","3.3")))))</f>
        <v>3.3</v>
      </c>
      <c r="BC146" s="30" t="str">
        <f>IF(AND(Data!$AL146&gt;Data!$AM146,Data!$AL146&gt;Data!$AN146),"1",IF(AND(Data!$AM146&gt;Data!$AL146,Data!$AM146&gt;Data!$AN146),IF(Data!$AM146&lt;2.5*Data!$AL146,"1.2",IF(OR(Data!$AL146&gt;2.5,Data!$AL146+Data!$AM146+Data!$AN146&lt;9),"2.2","2")),IF(AND(Data!$AN146&gt;3.5*Data!$AL146,Data!$AN146&gt;3.5*Data!$AM146,Data!$AL146+Data!$AM146+Data!$AN146&gt;11,Data!$AL146+Data!$AM146&lt;2,Data!$U146&gt;=18),"3",IF((Data!$AL146&gt;3*Data!$AM146),"1.3",IF(AND(Data!$AM146&gt;3*Data!$AL146,Data!$AM146&gt;2),"2.3","3.3")))))</f>
        <v>3.3</v>
      </c>
      <c r="BD146" s="30" t="str">
        <f>IF(AND(Data!$AS146&gt;Data!$AT146,Data!$AS146&gt;Data!$AU146),"1",IF(AND(Data!$AT146&gt;Data!$AS146,Data!$AT146&gt;Data!$AU146),IF(Data!$AT146&lt;2.5*Data!$AS146,"1.2",IF(OR(Data!$AS146&gt;2.5,Data!$AS146+Data!$AT146+Data!$AU146&lt;9),"2.2","2")),IF(AND(Data!$AU146&gt;3.5*Data!$AS146,Data!$AU146&gt;3.5*Data!$AT146,Data!$AS146+Data!$AT146+Data!$AU146&gt;11,Data!$AS146+Data!$AT146&lt;2,Data!$Y146&gt;=18),"3",IF((Data!$AS146&gt;3*Data!$AT146),"1.3",IF(AND(Data!$AT146&gt;3*Data!$AS146,Data!$AT146&gt;2),"2.3","3.3")))))</f>
        <v>2.3</v>
      </c>
      <c r="BE146" s="30" t="str">
        <f t="array" ref="BE146">XLOOKUP(Data!$O146,Data!$K146:$N146,$K$1:$N$1,"?",0,1)&amp;XLOOKUP(Data!$P146,Data!$K146:$N146,$K$1:$N$1,"?",0,1)&amp;XLOOKUP(Data!$Q146,Data!$K146:$N146,$K$1:$N$1,"?",0,1)</f>
        <v>CDI</v>
      </c>
      <c r="BF146" s="30" t="str">
        <f t="array" ref="BF146">XLOOKUP(Data!$S146,Data!$C146:$F146,$C$1:$F$1,"?",0,1)&amp;XLOOKUP(Data!$T146,Data!$C146:$F146,$C$1:$F$1,"?",0,1)&amp;XLOOKUP(Data!$U146,Data!$C146:$F146,$C$1:$F$1,"?",0,1)</f>
        <v>CDI</v>
      </c>
      <c r="BG146" s="30" t="str">
        <f t="array" ref="BG146">XLOOKUP(Data!$W146,Data!$G146:$J146,$G$1:$J$1,"?",0,1)&amp;XLOOKUP(Data!$X146,Data!$G146:$J146,$G$1:$J$1,"?",0,1)&amp;XLOOKUP(Data!$Y146,Data!$G146:$J146,$G$1:$J$1,"?",0,1)</f>
        <v>CDI</v>
      </c>
      <c r="BH146" s="30" t="str">
        <f>VLOOKUP(LEFT(Data!$BE146,Data!$BB146),'Key 2'!$A$1:$C$40,2,FALSE)</f>
        <v>DIC</v>
      </c>
      <c r="BI146" s="30" t="str">
        <f>VLOOKUP(LEFT(Data!$BF146,Data!$BC146),'Key 2'!$A$1:$C$40,2,FALSE)</f>
        <v>DIC</v>
      </c>
      <c r="BJ146" s="30" t="str">
        <f>VLOOKUP(LEFT(Data!$BG146,Data!$BD146),'Key 2'!$A$1:$C$40,2,FALSE)</f>
        <v>DC</v>
      </c>
      <c r="BK146" s="30" t="str">
        <f>IF(AND(Data!$AV146&gt;=15,Data!$O146&gt;=20),"DG",IF(AND(Data!$AW146&gt;=15,Data!$S146&gt;=20),"MG",IF(AND(Data!$AV146&gt;=15,Data!$W146&gt;=20),"LG","0")))</f>
        <v>DG</v>
      </c>
      <c r="BL146" s="30" t="str">
        <f>IF(AND(Data!$BK146="DG",Data!$AW146&gt;=15,Data!$S146&gt;=20,Data!$BH146&lt;&gt;Data!$BI146),"MG","LG")</f>
        <v>LG</v>
      </c>
      <c r="BM146" s="30" t="str">
        <f>IF(Data!$BK146="DG",Data!$BH146,IF(Data!$BK146="MG",Data!$BI146,Data!$BJ146))</f>
        <v>DIC</v>
      </c>
      <c r="BN146" s="30" t="str">
        <f>IF(Data!$BL146="DG",Data!$BH146,IF(Data!$BL146="MG",Data!$BI146,Data!$BJ146))</f>
        <v>DC</v>
      </c>
      <c r="BO146" s="40"/>
      <c r="BP146" s="40"/>
      <c r="BQ146" s="40"/>
      <c r="BR146" s="41"/>
      <c r="BS146" s="41"/>
      <c r="BT146" s="41" t="str">
        <f>VLOOKUP(Data!$BR146,'Key 1'!$B$1:$D$15,2,FALSE)</f>
        <v>TI</v>
      </c>
      <c r="BU146" s="41" t="str">
        <f>VLOOKUP(Data!$BS146,'Key 1'!$B$1:$D$15,2,FALSE)</f>
        <v>TI</v>
      </c>
      <c r="BV146" s="41">
        <f>VLOOKUP(Data!$BR146,'Key 1'!$B$1:$D$15,3,FALSE)</f>
        <v>0</v>
      </c>
      <c r="BW146" s="41">
        <f>VLOOKUP(Data!$BS146,'Key 1'!$B$1:$D$15,3,FALSE)</f>
        <v>0</v>
      </c>
      <c r="BX146" s="41" t="str">
        <f>IF(Data!$BK146="DG",IF(INT(Data!$BB146)-Data!$BB146&lt;0,"Low","High"),IF(Data!$BK146="MG",IF(INT(Data!$BC146)-Data!$BC146&lt;0,"Low","High"),IF(Data!$BK146="LG",IF(INT(Data!$BD146)-Data!$BD146&lt;0,"Low","High"),"High")))</f>
        <v>Low</v>
      </c>
      <c r="BY146" s="41" t="str">
        <f>IF(Data!$BL146="DG",IF(INT(Data!$BB146)-Data!$BB146&lt;0,"Low","High"),IF(Data!$BL146="MG",IF(INT(Data!$BC146)-Data!$BC146&lt;0,"Low","High"),IF(Data!$BL146="LG",IF(INT(Data!$BD146)-Data!$BD146&lt;0,"Low","High"),"High")))</f>
        <v>Low</v>
      </c>
      <c r="BZ146" s="41" t="str">
        <f>IF(AND(Data!$BX146="High",Data!$BY146="High"),"High","Low")</f>
        <v>Low</v>
      </c>
      <c r="CA146" s="41" t="str">
        <f>IF(AND(Data!$BM146=Data!$BT146,Data!$BN146=Data!$BU146),"Matched",IF(Data!$BM146=Data!$BT146,"Sec Missed", IF(Data!$BN146=Data!$BU146," Pri Missed", "Both Missed")))</f>
        <v>Both Missed</v>
      </c>
      <c r="CB146" s="42">
        <v>100.0</v>
      </c>
      <c r="CC146" s="42">
        <v>100.0</v>
      </c>
      <c r="CD146" s="42">
        <v>100.0</v>
      </c>
      <c r="CE146" s="43" t="s">
        <v>17</v>
      </c>
      <c r="CF146" s="43" t="s">
        <v>17</v>
      </c>
      <c r="CG146" s="43" t="s">
        <v>17</v>
      </c>
      <c r="CH146" s="45" t="s">
        <v>17</v>
      </c>
      <c r="CI146" s="43" t="s">
        <v>97</v>
      </c>
      <c r="CJ146" s="42">
        <v>100.0</v>
      </c>
      <c r="CK146" s="43" t="s">
        <v>17</v>
      </c>
      <c r="CL146" s="43" t="s">
        <v>98</v>
      </c>
      <c r="CM146" s="42">
        <v>100.0</v>
      </c>
      <c r="CN146" s="43" t="s">
        <v>99</v>
      </c>
      <c r="CO146" s="1"/>
      <c r="CP146" s="1"/>
      <c r="CQ146" s="1"/>
      <c r="CR146" s="1"/>
      <c r="CS146" s="1"/>
      <c r="CT146" s="1"/>
      <c r="CU146" s="1"/>
    </row>
    <row r="147" ht="48.0" customHeight="1">
      <c r="A147" s="28">
        <v>2301.0</v>
      </c>
      <c r="B147" s="29">
        <v>28.0</v>
      </c>
      <c r="C147" s="30">
        <v>9.0</v>
      </c>
      <c r="D147" s="30">
        <v>6.0</v>
      </c>
      <c r="E147" s="30">
        <v>19.0</v>
      </c>
      <c r="F147" s="30">
        <v>19.0</v>
      </c>
      <c r="G147" s="30">
        <v>6.0</v>
      </c>
      <c r="H147" s="30">
        <v>20.0</v>
      </c>
      <c r="I147" s="30">
        <v>18.0</v>
      </c>
      <c r="J147" s="30">
        <v>24.0</v>
      </c>
      <c r="K147" s="30">
        <v>7.0</v>
      </c>
      <c r="L147" s="30">
        <v>11.0</v>
      </c>
      <c r="M147" s="30">
        <v>19.0</v>
      </c>
      <c r="N147" s="30">
        <v>21.0</v>
      </c>
      <c r="O147" s="31">
        <f>LARGE(Data!$K147:$N147,1)</f>
        <v>21</v>
      </c>
      <c r="P147" s="31">
        <f>LARGE(Data!$K147:$N147,2)</f>
        <v>19</v>
      </c>
      <c r="Q147" s="31">
        <f>LARGE(Data!$K147:$N147,3)</f>
        <v>11</v>
      </c>
      <c r="R147" s="31">
        <f>LARGE(Data!$K147:$N147,4)</f>
        <v>7</v>
      </c>
      <c r="S147" s="32">
        <f>LARGE(Data!$C147:$F147,1)</f>
        <v>19</v>
      </c>
      <c r="T147" s="32">
        <f>LARGE(Data!$C147:$F147,2)</f>
        <v>19</v>
      </c>
      <c r="U147" s="32">
        <f>LARGE(Data!$C147:$F147,3)</f>
        <v>9</v>
      </c>
      <c r="V147" s="32">
        <f>LARGE(Data!$C147:$F147,4)</f>
        <v>6</v>
      </c>
      <c r="W147" s="33">
        <f>LARGE(Data!$G147:$J147,1)</f>
        <v>24</v>
      </c>
      <c r="X147" s="33">
        <f>LARGE(Data!$G147:$J147,2)</f>
        <v>20</v>
      </c>
      <c r="Y147" s="33">
        <f>LARGE(Data!$G147:$J147,3)</f>
        <v>18</v>
      </c>
      <c r="Z147" s="33">
        <f>LARGE(Data!$G147:$J147,4)</f>
        <v>6</v>
      </c>
      <c r="AA147" s="30">
        <f>Data!$O147-Data!$P147</f>
        <v>2</v>
      </c>
      <c r="AB147" s="30">
        <f>Data!$P147-Data!$Q147</f>
        <v>8</v>
      </c>
      <c r="AC147" s="30">
        <f>Data!$Q147-Data!$R147</f>
        <v>4</v>
      </c>
      <c r="AD147" s="30">
        <f>(Data!$AA147+Data!$AB147)/SUM(Data!$AA147:$AC147)</f>
        <v>0.7142857143</v>
      </c>
      <c r="AE147" s="31">
        <f>Data!$AA147^2/SQRT(Data!$AA147^2+Data!$AB147^2+Data!$AC147^2)</f>
        <v>0.4364357805</v>
      </c>
      <c r="AF147" s="31">
        <f>Data!$AB147^2/SQRT(Data!$AA147^2+Data!$AB147^2+Data!$AC147^2)</f>
        <v>6.982972488</v>
      </c>
      <c r="AG147" s="31">
        <f>Data!$AC147^2/SQRT(Data!$AA147^2+Data!$AB147^2+Data!$AC147^2)</f>
        <v>1.745743122</v>
      </c>
      <c r="AH147" s="30">
        <f>Data!$S147-Data!$T147</f>
        <v>0</v>
      </c>
      <c r="AI147" s="30">
        <f>Data!$T147-Data!$U147</f>
        <v>10</v>
      </c>
      <c r="AJ147" s="30">
        <f>Data!$U147-Data!$V147</f>
        <v>3</v>
      </c>
      <c r="AK147" s="30">
        <f>(Data!$AH147+Data!$AI147)/(Data!$AH147+Data!$AI147+Data!$AJ147)</f>
        <v>0.7692307692</v>
      </c>
      <c r="AL147" s="32">
        <f>Data!$AH147^2/SQRT(Data!$AH147^2+Data!$AI147^2+Data!$AJ147^2)</f>
        <v>0</v>
      </c>
      <c r="AM147" s="32">
        <f>Data!$AI147^2/SQRT(Data!$AH147^2+Data!$AI147^2+Data!$AJ147^2)</f>
        <v>9.578262852</v>
      </c>
      <c r="AN147" s="32">
        <f>Data!$AJ147^2/SQRT(Data!$AH147^2+Data!$AI147^2+Data!$AJ147^2)</f>
        <v>0.8620436567</v>
      </c>
      <c r="AO147" s="30">
        <f>Data!$W147-Data!$X147</f>
        <v>4</v>
      </c>
      <c r="AP147" s="30">
        <f>Data!$X147-Data!$Y147</f>
        <v>2</v>
      </c>
      <c r="AQ147" s="30">
        <f>Data!$Y147-Data!$Z147</f>
        <v>12</v>
      </c>
      <c r="AR147" s="30">
        <f>(Data!$AO147+Data!$AP147)/(Data!$AO147+Data!$AP147+Data!$AQ147)</f>
        <v>0.3333333333</v>
      </c>
      <c r="AS147" s="33">
        <f>Data!$AO147^2/SQRT(Data!$AO147^2+Data!$AP147^2+Data!$AQ147^2)</f>
        <v>1.249390095</v>
      </c>
      <c r="AT147" s="33">
        <f>Data!$AP147^2/SQRT(Data!$AO147^2+Data!$AP147^2+Data!$AQ147^2)</f>
        <v>0.3123475238</v>
      </c>
      <c r="AU147" s="33">
        <f>Data!$AQ147^2/SQRT(Data!$AO147^2+Data!$AP147^2+Data!$AQ147^2)</f>
        <v>11.24451086</v>
      </c>
      <c r="AV147" s="34">
        <f>_xlfn.VAR.P(Data!$K147:$N147)</f>
        <v>32.75</v>
      </c>
      <c r="AW147" s="35">
        <f>_xlfn.VAR.P(Data!$C147:$F147)</f>
        <v>34.1875</v>
      </c>
      <c r="AX147" s="36">
        <f>_xlfn.VAR.P(Data!$G147:$J147)</f>
        <v>45</v>
      </c>
      <c r="AY147" s="37"/>
      <c r="AZ147" s="38"/>
      <c r="BA147" s="39"/>
      <c r="BB147" s="30" t="str">
        <f>IF(AND(Data!$AE147&gt;Data!$AF147,Data!$AE147&gt;Data!$AG147),"1",IF(AND(Data!$AF147&gt;Data!$AE147,Data!$AF147&gt;Data!$AG147),IF(Data!$AF147&lt;2.5*Data!$AE147,"1.2",IF(OR(Data!$AE147&gt;2.5,Data!$AE147+Data!$AF147+Data!$AG147&lt;9),"2.2","2")),IF(AND(Data!$AG147&gt;3.5*Data!$AE147,Data!$AG147&gt;3.5*Data!$AF147,Data!$AE147+Data!$AF147+Data!$AG147&gt;11,Data!$AE147+Data!$AF147&lt;2,Data!$Q147&gt;=18),"3",IF((Data!$AE147&gt;3*Data!$AF147),"1.3",IF(AND(Data!$AF147&gt;3*Data!$AE147,Data!$AF147&gt;2),"2.3","3.3")))))</f>
        <v>2</v>
      </c>
      <c r="BC147" s="30" t="str">
        <f>IF(AND(Data!$AL147&gt;Data!$AM147,Data!$AL147&gt;Data!$AN147),"1",IF(AND(Data!$AM147&gt;Data!$AL147,Data!$AM147&gt;Data!$AN147),IF(Data!$AM147&lt;2.5*Data!$AL147,"1.2",IF(OR(Data!$AL147&gt;2.5,Data!$AL147+Data!$AM147+Data!$AN147&lt;9),"2.2","2")),IF(AND(Data!$AN147&gt;3.5*Data!$AL147,Data!$AN147&gt;3.5*Data!$AM147,Data!$AL147+Data!$AM147+Data!$AN147&gt;11,Data!$AL147+Data!$AM147&lt;2,Data!$U147&gt;=18),"3",IF((Data!$AL147&gt;3*Data!$AM147),"1.3",IF(AND(Data!$AM147&gt;3*Data!$AL147,Data!$AM147&gt;2),"2.3","3.3")))))</f>
        <v>2</v>
      </c>
      <c r="BD147" s="30" t="str">
        <f>IF(AND(Data!$AS147&gt;Data!$AT147,Data!$AS147&gt;Data!$AU147),"1",IF(AND(Data!$AT147&gt;Data!$AS147,Data!$AT147&gt;Data!$AU147),IF(Data!$AT147&lt;2.5*Data!$AS147,"1.2",IF(OR(Data!$AS147&gt;2.5,Data!$AS147+Data!$AT147+Data!$AU147&lt;9),"2.2","2")),IF(AND(Data!$AU147&gt;3.5*Data!$AS147,Data!$AU147&gt;3.5*Data!$AT147,Data!$AS147+Data!$AT147+Data!$AU147&gt;11,Data!$AS147+Data!$AT147&lt;2,Data!$Y147&gt;=18),"3",IF((Data!$AS147&gt;3*Data!$AT147),"1.3",IF(AND(Data!$AT147&gt;3*Data!$AS147,Data!$AT147&gt;2),"2.3","3.3")))))</f>
        <v>3</v>
      </c>
      <c r="BE147" s="30" t="str">
        <f t="array" ref="BE147">XLOOKUP(Data!$O147,Data!$K147:$N147,$K$1:$N$1,"?",0,1)&amp;XLOOKUP(Data!$P147,Data!$K147:$N147,$K$1:$N$1,"?",0,1)&amp;XLOOKUP(Data!$Q147,Data!$K147:$N147,$K$1:$N$1,"?",0,1)</f>
        <v>CSI</v>
      </c>
      <c r="BF147" s="30" t="str">
        <f t="array" ref="BF147">XLOOKUP(Data!$S147,Data!$C147:$F147,$C$1:$F$1,"?",0,1)&amp;XLOOKUP(Data!$T147,Data!$C147:$F147,$C$1:$F$1,"?",0,1)&amp;XLOOKUP(Data!$U147,Data!$C147:$F147,$C$1:$F$1,"?",0,1)</f>
        <v>SSD</v>
      </c>
      <c r="BG147" s="30" t="str">
        <f t="array" ref="BG147">XLOOKUP(Data!$W147,Data!$G147:$J147,$G$1:$J$1,"?",0,1)&amp;XLOOKUP(Data!$X147,Data!$G147:$J147,$G$1:$J$1,"?",0,1)&amp;XLOOKUP(Data!$Y147,Data!$G147:$J147,$G$1:$J$1,"?",0,1)</f>
        <v>CIS</v>
      </c>
      <c r="BH147" s="30" t="str">
        <f>VLOOKUP(LEFT(Data!$BE147,Data!$BB147),'Key 2'!$A$1:$C$40,2,FALSE)</f>
        <v>SC</v>
      </c>
      <c r="BI147" s="30" t="str">
        <f>VLOOKUP(LEFT(Data!$BF147,Data!$BC147),'Key 2'!$A$1:$C$40,2,FALSE)</f>
        <v>#N/A</v>
      </c>
      <c r="BJ147" s="30" t="str">
        <f>VLOOKUP(LEFT(Data!$BG147,Data!$BD147),'Key 2'!$A$1:$C$40,2,FALSE)</f>
        <v>ISC</v>
      </c>
      <c r="BK147" s="30" t="str">
        <f>IF(AND(Data!$AV147&gt;=15,Data!$O147&gt;=20),"DG",IF(AND(Data!$AW147&gt;=15,Data!$S147&gt;=20),"MG",IF(AND(Data!$AV147&gt;=15,Data!$W147&gt;=20),"LG","0")))</f>
        <v>DG</v>
      </c>
      <c r="BL147" s="30" t="str">
        <f>IF(AND(Data!$BK147="DG",Data!$AW147&gt;=15,Data!$S147&gt;=20,Data!$BH147&lt;&gt;Data!$BI147),"MG","LG")</f>
        <v>#N/A</v>
      </c>
      <c r="BM147" s="30" t="str">
        <f>IF(Data!$BK147="DG",Data!$BH147,IF(Data!$BK147="MG",Data!$BI147,Data!$BJ147))</f>
        <v>SC</v>
      </c>
      <c r="BN147" s="30" t="str">
        <f>IF(Data!$BL147="DG",Data!$BH147,IF(Data!$BL147="MG",Data!$BI147,Data!$BJ147))</f>
        <v>#N/A</v>
      </c>
      <c r="BO147" s="40"/>
      <c r="BP147" s="40"/>
      <c r="BQ147" s="40"/>
      <c r="BR147" s="41"/>
      <c r="BS147" s="41"/>
      <c r="BT147" s="41" t="str">
        <f>VLOOKUP(Data!$BR147,'Key 1'!$B$1:$D$15,2,FALSE)</f>
        <v>TI</v>
      </c>
      <c r="BU147" s="41" t="str">
        <f>VLOOKUP(Data!$BS147,'Key 1'!$B$1:$D$15,2,FALSE)</f>
        <v>TI</v>
      </c>
      <c r="BV147" s="41">
        <f>VLOOKUP(Data!$BR147,'Key 1'!$B$1:$D$15,3,FALSE)</f>
        <v>0</v>
      </c>
      <c r="BW147" s="41">
        <f>VLOOKUP(Data!$BS147,'Key 1'!$B$1:$D$15,3,FALSE)</f>
        <v>0</v>
      </c>
      <c r="BX147" s="41" t="str">
        <f>IF(Data!$BK147="DG",IF(INT(Data!$BB147)-Data!$BB147&lt;0,"Low","High"),IF(Data!$BK147="MG",IF(INT(Data!$BC147)-Data!$BC147&lt;0,"Low","High"),IF(Data!$BK147="LG",IF(INT(Data!$BD147)-Data!$BD147&lt;0,"Low","High"),"High")))</f>
        <v>High</v>
      </c>
      <c r="BY147" s="41" t="str">
        <f>IF(Data!$BL147="DG",IF(INT(Data!$BB147)-Data!$BB147&lt;0,"Low","High"),IF(Data!$BL147="MG",IF(INT(Data!$BC147)-Data!$BC147&lt;0,"Low","High"),IF(Data!$BL147="LG",IF(INT(Data!$BD147)-Data!$BD147&lt;0,"Low","High"),"High")))</f>
        <v>#N/A</v>
      </c>
      <c r="BZ147" s="41" t="str">
        <f>IF(AND(Data!$BX147="High",Data!$BY147="High"),"High","Low")</f>
        <v>#N/A</v>
      </c>
      <c r="CA147" s="41" t="str">
        <f>IF(AND(Data!$BM147=Data!$BT147,Data!$BN147=Data!$BU147),"Matched",IF(Data!$BM147=Data!$BT147,"Sec Missed", IF(Data!$BN147=Data!$BU147," Pri Missed", "Both Missed")))</f>
        <v>#N/A</v>
      </c>
      <c r="CB147" s="42">
        <v>100.0</v>
      </c>
      <c r="CC147" s="42">
        <v>100.0</v>
      </c>
      <c r="CD147" s="42">
        <v>100.0</v>
      </c>
      <c r="CE147" s="43" t="s">
        <v>105</v>
      </c>
      <c r="CF147" s="43" t="s">
        <v>105</v>
      </c>
      <c r="CG147" s="43" t="s">
        <v>108</v>
      </c>
      <c r="CH147" s="45" t="s">
        <v>105</v>
      </c>
      <c r="CI147" s="43" t="s">
        <v>97</v>
      </c>
      <c r="CJ147" s="42">
        <v>100.0</v>
      </c>
      <c r="CK147" s="43" t="s">
        <v>108</v>
      </c>
      <c r="CL147" s="43" t="s">
        <v>98</v>
      </c>
      <c r="CM147" s="42">
        <v>100.0</v>
      </c>
      <c r="CN147" s="43" t="s">
        <v>104</v>
      </c>
      <c r="CO147" s="1"/>
      <c r="CP147" s="1"/>
      <c r="CQ147" s="1"/>
      <c r="CR147" s="1"/>
      <c r="CS147" s="1"/>
      <c r="CT147" s="1"/>
      <c r="CU147" s="1"/>
    </row>
    <row r="148" ht="48.0" customHeight="1">
      <c r="A148" s="28">
        <v>2302.0</v>
      </c>
      <c r="B148" s="29">
        <v>28.0</v>
      </c>
      <c r="C148" s="30">
        <v>16.0</v>
      </c>
      <c r="D148" s="30">
        <v>22.0</v>
      </c>
      <c r="E148" s="30">
        <v>13.0</v>
      </c>
      <c r="F148" s="30">
        <v>16.0</v>
      </c>
      <c r="G148" s="30">
        <v>25.0</v>
      </c>
      <c r="H148" s="30">
        <v>25.0</v>
      </c>
      <c r="I148" s="30">
        <v>4.0</v>
      </c>
      <c r="J148" s="30">
        <v>6.0</v>
      </c>
      <c r="K148" s="30">
        <v>21.0</v>
      </c>
      <c r="L148" s="30">
        <v>23.5</v>
      </c>
      <c r="M148" s="30">
        <v>7.0</v>
      </c>
      <c r="N148" s="30">
        <v>9.5</v>
      </c>
      <c r="O148" s="31">
        <f>LARGE(Data!$K148:$N148,1)</f>
        <v>23.5</v>
      </c>
      <c r="P148" s="31">
        <f>LARGE(Data!$K148:$N148,2)</f>
        <v>21</v>
      </c>
      <c r="Q148" s="31">
        <f>LARGE(Data!$K148:$N148,3)</f>
        <v>9.5</v>
      </c>
      <c r="R148" s="31">
        <f>LARGE(Data!$K148:$N148,4)</f>
        <v>7</v>
      </c>
      <c r="S148" s="32">
        <f>LARGE(Data!$C148:$F148,1)</f>
        <v>22</v>
      </c>
      <c r="T148" s="32">
        <f>LARGE(Data!$C148:$F148,2)</f>
        <v>16</v>
      </c>
      <c r="U148" s="32">
        <f>LARGE(Data!$C148:$F148,3)</f>
        <v>16</v>
      </c>
      <c r="V148" s="32">
        <f>LARGE(Data!$C148:$F148,4)</f>
        <v>13</v>
      </c>
      <c r="W148" s="33">
        <f>LARGE(Data!$G148:$J148,1)</f>
        <v>25</v>
      </c>
      <c r="X148" s="33">
        <f>LARGE(Data!$G148:$J148,2)</f>
        <v>25</v>
      </c>
      <c r="Y148" s="33">
        <f>LARGE(Data!$G148:$J148,3)</f>
        <v>6</v>
      </c>
      <c r="Z148" s="33">
        <f>LARGE(Data!$G148:$J148,4)</f>
        <v>4</v>
      </c>
      <c r="AA148" s="30">
        <f>Data!$O148-Data!$P148</f>
        <v>2.5</v>
      </c>
      <c r="AB148" s="30">
        <f>Data!$P148-Data!$Q148</f>
        <v>11.5</v>
      </c>
      <c r="AC148" s="30">
        <f>Data!$Q148-Data!$R148</f>
        <v>2.5</v>
      </c>
      <c r="AD148" s="30">
        <f>(Data!$AA148+Data!$AB148)/SUM(Data!$AA148:$AC148)</f>
        <v>0.8484848485</v>
      </c>
      <c r="AE148" s="31">
        <f>Data!$AA148^2/SQRT(Data!$AA148^2+Data!$AB148^2+Data!$AC148^2)</f>
        <v>0.5194822718</v>
      </c>
      <c r="AF148" s="31">
        <f>Data!$AB148^2/SQRT(Data!$AA148^2+Data!$AB148^2+Data!$AC148^2)</f>
        <v>10.99224487</v>
      </c>
      <c r="AG148" s="31">
        <f>Data!$AC148^2/SQRT(Data!$AA148^2+Data!$AB148^2+Data!$AC148^2)</f>
        <v>0.5194822718</v>
      </c>
      <c r="AH148" s="30">
        <f>Data!$S148-Data!$T148</f>
        <v>6</v>
      </c>
      <c r="AI148" s="30">
        <f>Data!$T148-Data!$U148</f>
        <v>0</v>
      </c>
      <c r="AJ148" s="30">
        <f>Data!$U148-Data!$V148</f>
        <v>3</v>
      </c>
      <c r="AK148" s="30">
        <f>(Data!$AH148+Data!$AI148)/(Data!$AH148+Data!$AI148+Data!$AJ148)</f>
        <v>0.6666666667</v>
      </c>
      <c r="AL148" s="32">
        <f>Data!$AH148^2/SQRT(Data!$AH148^2+Data!$AI148^2+Data!$AJ148^2)</f>
        <v>5.366563146</v>
      </c>
      <c r="AM148" s="32">
        <f>Data!$AI148^2/SQRT(Data!$AH148^2+Data!$AI148^2+Data!$AJ148^2)</f>
        <v>0</v>
      </c>
      <c r="AN148" s="32">
        <f>Data!$AJ148^2/SQRT(Data!$AH148^2+Data!$AI148^2+Data!$AJ148^2)</f>
        <v>1.341640786</v>
      </c>
      <c r="AO148" s="30">
        <f>Data!$W148-Data!$X148</f>
        <v>0</v>
      </c>
      <c r="AP148" s="30">
        <f>Data!$X148-Data!$Y148</f>
        <v>19</v>
      </c>
      <c r="AQ148" s="30">
        <f>Data!$Y148-Data!$Z148</f>
        <v>2</v>
      </c>
      <c r="AR148" s="30">
        <f>(Data!$AO148+Data!$AP148)/(Data!$AO148+Data!$AP148+Data!$AQ148)</f>
        <v>0.9047619048</v>
      </c>
      <c r="AS148" s="33">
        <f>Data!$AO148^2/SQRT(Data!$AO148^2+Data!$AP148^2+Data!$AQ148^2)</f>
        <v>0</v>
      </c>
      <c r="AT148" s="33">
        <f>Data!$AP148^2/SQRT(Data!$AO148^2+Data!$AP148^2+Data!$AQ148^2)</f>
        <v>18.89560361</v>
      </c>
      <c r="AU148" s="33">
        <f>Data!$AQ148^2/SQRT(Data!$AO148^2+Data!$AP148^2+Data!$AQ148^2)</f>
        <v>0.209369569</v>
      </c>
      <c r="AV148" s="34">
        <f>_xlfn.VAR.P(Data!$K148:$N148)</f>
        <v>50.5625</v>
      </c>
      <c r="AW148" s="35">
        <f>_xlfn.VAR.P(Data!$C148:$F148)</f>
        <v>10.6875</v>
      </c>
      <c r="AX148" s="36">
        <f>_xlfn.VAR.P(Data!$G148:$J148)</f>
        <v>100.5</v>
      </c>
      <c r="AY148" s="37"/>
      <c r="AZ148" s="38"/>
      <c r="BA148" s="39"/>
      <c r="BB148" s="30" t="str">
        <f>IF(AND(Data!$AE148&gt;Data!$AF148,Data!$AE148&gt;Data!$AG148),"1",IF(AND(Data!$AF148&gt;Data!$AE148,Data!$AF148&gt;Data!$AG148),IF(Data!$AF148&lt;2.5*Data!$AE148,"1.2",IF(OR(Data!$AE148&gt;2.5,Data!$AE148+Data!$AF148+Data!$AG148&lt;9),"2.2","2")),IF(AND(Data!$AG148&gt;3.5*Data!$AE148,Data!$AG148&gt;3.5*Data!$AF148,Data!$AE148+Data!$AF148+Data!$AG148&gt;11,Data!$AE148+Data!$AF148&lt;2,Data!$Q148&gt;=18),"3",IF((Data!$AE148&gt;3*Data!$AF148),"1.3",IF(AND(Data!$AF148&gt;3*Data!$AE148,Data!$AF148&gt;2),"2.3","3.3")))))</f>
        <v>2</v>
      </c>
      <c r="BC148" s="30" t="str">
        <f>IF(AND(Data!$AL148&gt;Data!$AM148,Data!$AL148&gt;Data!$AN148),"1",IF(AND(Data!$AM148&gt;Data!$AL148,Data!$AM148&gt;Data!$AN148),IF(Data!$AM148&lt;2.5*Data!$AL148,"1.2",IF(OR(Data!$AL148&gt;2.5,Data!$AL148+Data!$AM148+Data!$AN148&lt;9),"2.2","2")),IF(AND(Data!$AN148&gt;3.5*Data!$AL148,Data!$AN148&gt;3.5*Data!$AM148,Data!$AL148+Data!$AM148+Data!$AN148&gt;11,Data!$AL148+Data!$AM148&lt;2,Data!$U148&gt;=18),"3",IF((Data!$AL148&gt;3*Data!$AM148),"1.3",IF(AND(Data!$AM148&gt;3*Data!$AL148,Data!$AM148&gt;2),"2.3","3.3")))))</f>
        <v>1</v>
      </c>
      <c r="BD148" s="30" t="str">
        <f>IF(AND(Data!$AS148&gt;Data!$AT148,Data!$AS148&gt;Data!$AU148),"1",IF(AND(Data!$AT148&gt;Data!$AS148,Data!$AT148&gt;Data!$AU148),IF(Data!$AT148&lt;2.5*Data!$AS148,"1.2",IF(OR(Data!$AS148&gt;2.5,Data!$AS148+Data!$AT148+Data!$AU148&lt;9),"2.2","2")),IF(AND(Data!$AU148&gt;3.5*Data!$AS148,Data!$AU148&gt;3.5*Data!$AT148,Data!$AS148+Data!$AT148+Data!$AU148&gt;11,Data!$AS148+Data!$AT148&lt;2,Data!$Y148&gt;=18),"3",IF((Data!$AS148&gt;3*Data!$AT148),"1.3",IF(AND(Data!$AT148&gt;3*Data!$AS148,Data!$AT148&gt;2),"2.3","3.3")))))</f>
        <v>2</v>
      </c>
      <c r="BE148" s="30" t="str">
        <f t="array" ref="BE148">XLOOKUP(Data!$O148,Data!$K148:$N148,$K$1:$N$1,"?",0,1)&amp;XLOOKUP(Data!$P148,Data!$K148:$N148,$K$1:$N$1,"?",0,1)&amp;XLOOKUP(Data!$Q148,Data!$K148:$N148,$K$1:$N$1,"?",0,1)</f>
        <v>IDC</v>
      </c>
      <c r="BF148" s="30" t="str">
        <f t="array" ref="BF148">XLOOKUP(Data!$S148,Data!$C148:$F148,$C$1:$F$1,"?",0,1)&amp;XLOOKUP(Data!$T148,Data!$C148:$F148,$C$1:$F$1,"?",0,1)&amp;XLOOKUP(Data!$U148,Data!$C148:$F148,$C$1:$F$1,"?",0,1)</f>
        <v>IDD</v>
      </c>
      <c r="BG148" s="30" t="str">
        <f t="array" ref="BG148">XLOOKUP(Data!$W148,Data!$G148:$J148,$G$1:$J$1,"?",0,1)&amp;XLOOKUP(Data!$X148,Data!$G148:$J148,$G$1:$J$1,"?",0,1)&amp;XLOOKUP(Data!$Y148,Data!$G148:$J148,$G$1:$J$1,"?",0,1)</f>
        <v>DDC</v>
      </c>
      <c r="BH148" s="30" t="str">
        <f>VLOOKUP(LEFT(Data!$BE148,Data!$BB148),'Key 2'!$A$1:$C$40,2,FALSE)</f>
        <v>DI</v>
      </c>
      <c r="BI148" s="30" t="str">
        <f>VLOOKUP(LEFT(Data!$BF148,Data!$BC148),'Key 2'!$A$1:$C$40,2,FALSE)</f>
        <v>I</v>
      </c>
      <c r="BJ148" s="30" t="str">
        <f>VLOOKUP(LEFT(Data!$BG148,Data!$BD148),'Key 2'!$A$1:$C$40,2,FALSE)</f>
        <v>#N/A</v>
      </c>
      <c r="BK148" s="30" t="str">
        <f>IF(AND(Data!$AV148&gt;=15,Data!$O148&gt;=20),"DG",IF(AND(Data!$AW148&gt;=15,Data!$S148&gt;=20),"MG",IF(AND(Data!$AV148&gt;=15,Data!$W148&gt;=20),"LG","0")))</f>
        <v>DG</v>
      </c>
      <c r="BL148" s="30" t="str">
        <f>IF(AND(Data!$BK148="DG",Data!$AW148&gt;=15,Data!$S148&gt;=20,Data!$BH148&lt;&gt;Data!$BI148),"MG","LG")</f>
        <v>LG</v>
      </c>
      <c r="BM148" s="30" t="str">
        <f>IF(Data!$BK148="DG",Data!$BH148,IF(Data!$BK148="MG",Data!$BI148,Data!$BJ148))</f>
        <v>DI</v>
      </c>
      <c r="BN148" s="30" t="str">
        <f>IF(Data!$BL148="DG",Data!$BH148,IF(Data!$BL148="MG",Data!$BI148,Data!$BJ148))</f>
        <v>#N/A</v>
      </c>
      <c r="BO148" s="40"/>
      <c r="BP148" s="40"/>
      <c r="BQ148" s="40"/>
      <c r="BR148" s="41"/>
      <c r="BS148" s="41"/>
      <c r="BT148" s="41" t="str">
        <f>VLOOKUP(Data!$BR148,'Key 1'!$B$1:$D$15,2,FALSE)</f>
        <v>TI</v>
      </c>
      <c r="BU148" s="41" t="str">
        <f>VLOOKUP(Data!$BS148,'Key 1'!$B$1:$D$15,2,FALSE)</f>
        <v>TI</v>
      </c>
      <c r="BV148" s="41">
        <f>VLOOKUP(Data!$BR148,'Key 1'!$B$1:$D$15,3,FALSE)</f>
        <v>0</v>
      </c>
      <c r="BW148" s="41">
        <f>VLOOKUP(Data!$BS148,'Key 1'!$B$1:$D$15,3,FALSE)</f>
        <v>0</v>
      </c>
      <c r="BX148" s="41" t="str">
        <f>IF(Data!$BK148="DG",IF(INT(Data!$BB148)-Data!$BB148&lt;0,"Low","High"),IF(Data!$BK148="MG",IF(INT(Data!$BC148)-Data!$BC148&lt;0,"Low","High"),IF(Data!$BK148="LG",IF(INT(Data!$BD148)-Data!$BD148&lt;0,"Low","High"),"High")))</f>
        <v>High</v>
      </c>
      <c r="BY148" s="41" t="str">
        <f>IF(Data!$BL148="DG",IF(INT(Data!$BB148)-Data!$BB148&lt;0,"Low","High"),IF(Data!$BL148="MG",IF(INT(Data!$BC148)-Data!$BC148&lt;0,"Low","High"),IF(Data!$BL148="LG",IF(INT(Data!$BD148)-Data!$BD148&lt;0,"Low","High"),"High")))</f>
        <v>High</v>
      </c>
      <c r="BZ148" s="41" t="str">
        <f>IF(AND(Data!$BX148="High",Data!$BY148="High"),"High","Low")</f>
        <v>High</v>
      </c>
      <c r="CA148" s="41" t="str">
        <f>IF(AND(Data!$BM148=Data!$BT148,Data!$BN148=Data!$BU148),"Matched",IF(Data!$BM148=Data!$BT148,"Sec Missed", IF(Data!$BN148=Data!$BU148," Pri Missed", "Both Missed")))</f>
        <v>#N/A</v>
      </c>
      <c r="CB148" s="42">
        <v>100.0</v>
      </c>
      <c r="CC148" s="42">
        <v>100.0</v>
      </c>
      <c r="CD148" s="42">
        <v>100.0</v>
      </c>
      <c r="CE148" s="43" t="s">
        <v>15</v>
      </c>
      <c r="CF148" s="43" t="s">
        <v>1</v>
      </c>
      <c r="CG148" s="43" t="s">
        <v>15</v>
      </c>
      <c r="CH148" s="45" t="s">
        <v>15</v>
      </c>
      <c r="CI148" s="43" t="s">
        <v>97</v>
      </c>
      <c r="CJ148" s="42">
        <v>100.0</v>
      </c>
      <c r="CK148" s="43" t="s">
        <v>15</v>
      </c>
      <c r="CL148" s="43" t="s">
        <v>98</v>
      </c>
      <c r="CM148" s="42">
        <v>100.0</v>
      </c>
      <c r="CN148" s="43" t="s">
        <v>99</v>
      </c>
      <c r="CO148" s="1"/>
      <c r="CP148" s="1"/>
      <c r="CQ148" s="1"/>
      <c r="CR148" s="1"/>
      <c r="CS148" s="1"/>
      <c r="CT148" s="1"/>
      <c r="CU148" s="1"/>
    </row>
    <row r="149" ht="48.0" customHeight="1">
      <c r="A149" s="28">
        <v>2303.0</v>
      </c>
      <c r="B149" s="29">
        <v>28.0</v>
      </c>
      <c r="C149" s="30">
        <v>14.0</v>
      </c>
      <c r="D149" s="30">
        <v>16.0</v>
      </c>
      <c r="E149" s="30">
        <v>13.0</v>
      </c>
      <c r="F149" s="30">
        <v>13.0</v>
      </c>
      <c r="G149" s="30">
        <v>24.0</v>
      </c>
      <c r="H149" s="30">
        <v>12.0</v>
      </c>
      <c r="I149" s="30">
        <v>5.0</v>
      </c>
      <c r="J149" s="30">
        <v>16.0</v>
      </c>
      <c r="K149" s="30">
        <v>19.0</v>
      </c>
      <c r="L149" s="30">
        <v>14.0</v>
      </c>
      <c r="M149" s="30">
        <v>8.0</v>
      </c>
      <c r="N149" s="30">
        <v>14.0</v>
      </c>
      <c r="O149" s="31">
        <f>LARGE(Data!$K149:$N149,1)</f>
        <v>19</v>
      </c>
      <c r="P149" s="31">
        <f>LARGE(Data!$K149:$N149,2)</f>
        <v>14</v>
      </c>
      <c r="Q149" s="31">
        <f>LARGE(Data!$K149:$N149,3)</f>
        <v>14</v>
      </c>
      <c r="R149" s="31">
        <f>LARGE(Data!$K149:$N149,4)</f>
        <v>8</v>
      </c>
      <c r="S149" s="32">
        <f>LARGE(Data!$C149:$F149,1)</f>
        <v>16</v>
      </c>
      <c r="T149" s="32">
        <f>LARGE(Data!$C149:$F149,2)</f>
        <v>14</v>
      </c>
      <c r="U149" s="32">
        <f>LARGE(Data!$C149:$F149,3)</f>
        <v>13</v>
      </c>
      <c r="V149" s="32">
        <f>LARGE(Data!$C149:$F149,4)</f>
        <v>13</v>
      </c>
      <c r="W149" s="33">
        <f>LARGE(Data!$G149:$J149,1)</f>
        <v>24</v>
      </c>
      <c r="X149" s="33">
        <f>LARGE(Data!$G149:$J149,2)</f>
        <v>16</v>
      </c>
      <c r="Y149" s="33">
        <f>LARGE(Data!$G149:$J149,3)</f>
        <v>12</v>
      </c>
      <c r="Z149" s="33">
        <f>LARGE(Data!$G149:$J149,4)</f>
        <v>5</v>
      </c>
      <c r="AA149" s="30">
        <f>Data!$O149-Data!$P149</f>
        <v>5</v>
      </c>
      <c r="AB149" s="30">
        <f>Data!$P149-Data!$Q149</f>
        <v>0</v>
      </c>
      <c r="AC149" s="30">
        <f>Data!$Q149-Data!$R149</f>
        <v>6</v>
      </c>
      <c r="AD149" s="30">
        <f>(Data!$AA149+Data!$AB149)/SUM(Data!$AA149:$AC149)</f>
        <v>0.4545454545</v>
      </c>
      <c r="AE149" s="31">
        <f>Data!$AA149^2/SQRT(Data!$AA149^2+Data!$AB149^2+Data!$AC149^2)</f>
        <v>3.200921998</v>
      </c>
      <c r="AF149" s="31">
        <f>Data!$AB149^2/SQRT(Data!$AA149^2+Data!$AB149^2+Data!$AC149^2)</f>
        <v>0</v>
      </c>
      <c r="AG149" s="31">
        <f>Data!$AC149^2/SQRT(Data!$AA149^2+Data!$AB149^2+Data!$AC149^2)</f>
        <v>4.609327678</v>
      </c>
      <c r="AH149" s="30">
        <f>Data!$S149-Data!$T149</f>
        <v>2</v>
      </c>
      <c r="AI149" s="30">
        <f>Data!$T149-Data!$U149</f>
        <v>1</v>
      </c>
      <c r="AJ149" s="30">
        <f>Data!$U149-Data!$V149</f>
        <v>0</v>
      </c>
      <c r="AK149" s="30">
        <f>(Data!$AH149+Data!$AI149)/(Data!$AH149+Data!$AI149+Data!$AJ149)</f>
        <v>1</v>
      </c>
      <c r="AL149" s="32">
        <f>Data!$AH149^2/SQRT(Data!$AH149^2+Data!$AI149^2+Data!$AJ149^2)</f>
        <v>1.788854382</v>
      </c>
      <c r="AM149" s="32">
        <f>Data!$AI149^2/SQRT(Data!$AH149^2+Data!$AI149^2+Data!$AJ149^2)</f>
        <v>0.4472135955</v>
      </c>
      <c r="AN149" s="32">
        <f>Data!$AJ149^2/SQRT(Data!$AH149^2+Data!$AI149^2+Data!$AJ149^2)</f>
        <v>0</v>
      </c>
      <c r="AO149" s="30">
        <f>Data!$W149-Data!$X149</f>
        <v>8</v>
      </c>
      <c r="AP149" s="30">
        <f>Data!$X149-Data!$Y149</f>
        <v>4</v>
      </c>
      <c r="AQ149" s="30">
        <f>Data!$Y149-Data!$Z149</f>
        <v>7</v>
      </c>
      <c r="AR149" s="30">
        <f>(Data!$AO149+Data!$AP149)/(Data!$AO149+Data!$AP149+Data!$AQ149)</f>
        <v>0.6315789474</v>
      </c>
      <c r="AS149" s="33">
        <f>Data!$AO149^2/SQRT(Data!$AO149^2+Data!$AP149^2+Data!$AQ149^2)</f>
        <v>5.6348858</v>
      </c>
      <c r="AT149" s="33">
        <f>Data!$AP149^2/SQRT(Data!$AO149^2+Data!$AP149^2+Data!$AQ149^2)</f>
        <v>1.40872145</v>
      </c>
      <c r="AU149" s="33">
        <f>Data!$AQ149^2/SQRT(Data!$AO149^2+Data!$AP149^2+Data!$AQ149^2)</f>
        <v>4.314209441</v>
      </c>
      <c r="AV149" s="34">
        <f>_xlfn.VAR.P(Data!$K149:$N149)</f>
        <v>15.1875</v>
      </c>
      <c r="AW149" s="35">
        <f>_xlfn.VAR.P(Data!$C149:$F149)</f>
        <v>1.5</v>
      </c>
      <c r="AX149" s="36">
        <f>_xlfn.VAR.P(Data!$G149:$J149)</f>
        <v>47.1875</v>
      </c>
      <c r="AY149" s="37"/>
      <c r="AZ149" s="38"/>
      <c r="BA149" s="39"/>
      <c r="BB149" s="30" t="str">
        <f>IF(AND(Data!$AE149&gt;Data!$AF149,Data!$AE149&gt;Data!$AG149),"1",IF(AND(Data!$AF149&gt;Data!$AE149,Data!$AF149&gt;Data!$AG149),IF(Data!$AF149&lt;2.5*Data!$AE149,"1.2",IF(OR(Data!$AE149&gt;2.5,Data!$AE149+Data!$AF149+Data!$AG149&lt;9),"2.2","2")),IF(AND(Data!$AG149&gt;3.5*Data!$AE149,Data!$AG149&gt;3.5*Data!$AF149,Data!$AE149+Data!$AF149+Data!$AG149&gt;11,Data!$AE149+Data!$AF149&lt;2,Data!$Q149&gt;=18),"3",IF((Data!$AE149&gt;3*Data!$AF149),"1.3",IF(AND(Data!$AF149&gt;3*Data!$AE149,Data!$AF149&gt;2),"2.3","3.3")))))</f>
        <v>1.3</v>
      </c>
      <c r="BC149" s="30" t="str">
        <f>IF(AND(Data!$AL149&gt;Data!$AM149,Data!$AL149&gt;Data!$AN149),"1",IF(AND(Data!$AM149&gt;Data!$AL149,Data!$AM149&gt;Data!$AN149),IF(Data!$AM149&lt;2.5*Data!$AL149,"1.2",IF(OR(Data!$AL149&gt;2.5,Data!$AL149+Data!$AM149+Data!$AN149&lt;9),"2.2","2")),IF(AND(Data!$AN149&gt;3.5*Data!$AL149,Data!$AN149&gt;3.5*Data!$AM149,Data!$AL149+Data!$AM149+Data!$AN149&gt;11,Data!$AL149+Data!$AM149&lt;2,Data!$U149&gt;=18),"3",IF((Data!$AL149&gt;3*Data!$AM149),"1.3",IF(AND(Data!$AM149&gt;3*Data!$AL149,Data!$AM149&gt;2),"2.3","3.3")))))</f>
        <v>1</v>
      </c>
      <c r="BD149" s="30" t="str">
        <f>IF(AND(Data!$AS149&gt;Data!$AT149,Data!$AS149&gt;Data!$AU149),"1",IF(AND(Data!$AT149&gt;Data!$AS149,Data!$AT149&gt;Data!$AU149),IF(Data!$AT149&lt;2.5*Data!$AS149,"1.2",IF(OR(Data!$AS149&gt;2.5,Data!$AS149+Data!$AT149+Data!$AU149&lt;9),"2.2","2")),IF(AND(Data!$AU149&gt;3.5*Data!$AS149,Data!$AU149&gt;3.5*Data!$AT149,Data!$AS149+Data!$AT149+Data!$AU149&gt;11,Data!$AS149+Data!$AT149&lt;2,Data!$Y149&gt;=18),"3",IF((Data!$AS149&gt;3*Data!$AT149),"1.3",IF(AND(Data!$AT149&gt;3*Data!$AS149,Data!$AT149&gt;2),"2.3","3.3")))))</f>
        <v>1</v>
      </c>
      <c r="BE149" s="30" t="str">
        <f t="array" ref="BE149">XLOOKUP(Data!$O149,Data!$K149:$N149,$K$1:$N$1,"?",0,1)&amp;XLOOKUP(Data!$P149,Data!$K149:$N149,$K$1:$N$1,"?",0,1)&amp;XLOOKUP(Data!$Q149,Data!$K149:$N149,$K$1:$N$1,"?",0,1)</f>
        <v>DII</v>
      </c>
      <c r="BF149" s="30" t="str">
        <f t="array" ref="BF149">XLOOKUP(Data!$S149,Data!$C149:$F149,$C$1:$F$1,"?",0,1)&amp;XLOOKUP(Data!$T149,Data!$C149:$F149,$C$1:$F$1,"?",0,1)&amp;XLOOKUP(Data!$U149,Data!$C149:$F149,$C$1:$F$1,"?",0,1)</f>
        <v>IDS</v>
      </c>
      <c r="BG149" s="30" t="str">
        <f t="array" ref="BG149">XLOOKUP(Data!$W149,Data!$G149:$J149,$G$1:$J$1,"?",0,1)&amp;XLOOKUP(Data!$X149,Data!$G149:$J149,$G$1:$J$1,"?",0,1)&amp;XLOOKUP(Data!$Y149,Data!$G149:$J149,$G$1:$J$1,"?",0,1)</f>
        <v>DCI</v>
      </c>
      <c r="BH149" s="30" t="str">
        <f>VLOOKUP(LEFT(Data!$BE149,Data!$BB149),'Key 2'!$A$1:$C$40,2,FALSE)</f>
        <v>D</v>
      </c>
      <c r="BI149" s="30" t="str">
        <f>VLOOKUP(LEFT(Data!$BF149,Data!$BC149),'Key 2'!$A$1:$C$40,2,FALSE)</f>
        <v>I</v>
      </c>
      <c r="BJ149" s="30" t="str">
        <f>VLOOKUP(LEFT(Data!$BG149,Data!$BD149),'Key 2'!$A$1:$C$40,2,FALSE)</f>
        <v>D</v>
      </c>
      <c r="BK149" s="30" t="str">
        <f>IF(AND(Data!$AV149&gt;=15,Data!$O149&gt;=20),"DG",IF(AND(Data!$AW149&gt;=15,Data!$S149&gt;=20),"MG",IF(AND(Data!$AV149&gt;=15,Data!$W149&gt;=20),"LG","0")))</f>
        <v>LG</v>
      </c>
      <c r="BL149" s="30" t="str">
        <f>IF(AND(Data!$BK149="DG",Data!$AW149&gt;=15,Data!$S149&gt;=20,Data!$BH149&lt;&gt;Data!$BI149),"MG","LG")</f>
        <v>LG</v>
      </c>
      <c r="BM149" s="30" t="str">
        <f>IF(Data!$BK149="DG",Data!$BH149,IF(Data!$BK149="MG",Data!$BI149,Data!$BJ149))</f>
        <v>D</v>
      </c>
      <c r="BN149" s="30" t="str">
        <f>IF(Data!$BL149="DG",Data!$BH149,IF(Data!$BL149="MG",Data!$BI149,Data!$BJ149))</f>
        <v>D</v>
      </c>
      <c r="BO149" s="40"/>
      <c r="BP149" s="40"/>
      <c r="BQ149" s="40"/>
      <c r="BR149" s="41"/>
      <c r="BS149" s="41"/>
      <c r="BT149" s="41" t="str">
        <f>VLOOKUP(Data!$BR149,'Key 1'!$B$1:$D$15,2,FALSE)</f>
        <v>TI</v>
      </c>
      <c r="BU149" s="41" t="str">
        <f>VLOOKUP(Data!$BS149,'Key 1'!$B$1:$D$15,2,FALSE)</f>
        <v>TI</v>
      </c>
      <c r="BV149" s="41">
        <f>VLOOKUP(Data!$BR149,'Key 1'!$B$1:$D$15,3,FALSE)</f>
        <v>0</v>
      </c>
      <c r="BW149" s="41">
        <f>VLOOKUP(Data!$BS149,'Key 1'!$B$1:$D$15,3,FALSE)</f>
        <v>0</v>
      </c>
      <c r="BX149" s="41" t="str">
        <f>IF(Data!$BK149="DG",IF(INT(Data!$BB149)-Data!$BB149&lt;0,"Low","High"),IF(Data!$BK149="MG",IF(INT(Data!$BC149)-Data!$BC149&lt;0,"Low","High"),IF(Data!$BK149="LG",IF(INT(Data!$BD149)-Data!$BD149&lt;0,"Low","High"),"High")))</f>
        <v>High</v>
      </c>
      <c r="BY149" s="41" t="str">
        <f>IF(Data!$BL149="DG",IF(INT(Data!$BB149)-Data!$BB149&lt;0,"Low","High"),IF(Data!$BL149="MG",IF(INT(Data!$BC149)-Data!$BC149&lt;0,"Low","High"),IF(Data!$BL149="LG",IF(INT(Data!$BD149)-Data!$BD149&lt;0,"Low","High"),"High")))</f>
        <v>High</v>
      </c>
      <c r="BZ149" s="41" t="str">
        <f>IF(AND(Data!$BX149="High",Data!$BY149="High"),"High","Low")</f>
        <v>High</v>
      </c>
      <c r="CA149" s="41" t="str">
        <f>IF(AND(Data!$BM149=Data!$BT149,Data!$BN149=Data!$BU149),"Matched",IF(Data!$BM149=Data!$BT149,"Sec Missed", IF(Data!$BN149=Data!$BU149," Pri Missed", "Both Missed")))</f>
        <v>Both Missed</v>
      </c>
      <c r="CB149" s="42">
        <v>100.0</v>
      </c>
      <c r="CC149" s="43" t="s">
        <v>100</v>
      </c>
      <c r="CD149" s="42">
        <v>100.0</v>
      </c>
      <c r="CE149" s="43" t="s">
        <v>0</v>
      </c>
      <c r="CF149" s="44"/>
      <c r="CG149" s="43" t="s">
        <v>0</v>
      </c>
      <c r="CH149" s="45" t="s">
        <v>0</v>
      </c>
      <c r="CI149" s="43" t="s">
        <v>98</v>
      </c>
      <c r="CJ149" s="42">
        <v>100.0</v>
      </c>
      <c r="CK149" s="43" t="s">
        <v>0</v>
      </c>
      <c r="CL149" s="43" t="s">
        <v>98</v>
      </c>
      <c r="CM149" s="42">
        <v>100.0</v>
      </c>
      <c r="CN149" s="43" t="s">
        <v>99</v>
      </c>
      <c r="CO149" s="1"/>
      <c r="CP149" s="1"/>
      <c r="CQ149" s="1"/>
      <c r="CR149" s="1"/>
      <c r="CS149" s="1"/>
      <c r="CT149" s="1"/>
      <c r="CU149" s="1"/>
    </row>
    <row r="150" ht="48.0" customHeight="1">
      <c r="A150" s="28">
        <v>2304.0</v>
      </c>
      <c r="B150" s="29">
        <v>28.0</v>
      </c>
      <c r="C150" s="30">
        <v>20.0</v>
      </c>
      <c r="D150" s="30">
        <v>26.125</v>
      </c>
      <c r="E150" s="30">
        <v>7.0</v>
      </c>
      <c r="F150" s="30">
        <v>7.0</v>
      </c>
      <c r="G150" s="30">
        <v>14.0</v>
      </c>
      <c r="H150" s="30">
        <v>16.0</v>
      </c>
      <c r="I150" s="30">
        <v>7.0</v>
      </c>
      <c r="J150" s="30">
        <v>22.0</v>
      </c>
      <c r="K150" s="30">
        <v>17.0</v>
      </c>
      <c r="L150" s="30">
        <v>23.875</v>
      </c>
      <c r="M150" s="30">
        <v>6.0</v>
      </c>
      <c r="N150" s="30">
        <v>14.0</v>
      </c>
      <c r="O150" s="31">
        <f>LARGE(Data!$K150:$N150,1)</f>
        <v>23.875</v>
      </c>
      <c r="P150" s="31">
        <f>LARGE(Data!$K150:$N150,2)</f>
        <v>17</v>
      </c>
      <c r="Q150" s="31">
        <f>LARGE(Data!$K150:$N150,3)</f>
        <v>14</v>
      </c>
      <c r="R150" s="31">
        <f>LARGE(Data!$K150:$N150,4)</f>
        <v>6</v>
      </c>
      <c r="S150" s="32">
        <f>LARGE(Data!$C150:$F150,1)</f>
        <v>26.125</v>
      </c>
      <c r="T150" s="32">
        <f>LARGE(Data!$C150:$F150,2)</f>
        <v>20</v>
      </c>
      <c r="U150" s="32">
        <f>LARGE(Data!$C150:$F150,3)</f>
        <v>7</v>
      </c>
      <c r="V150" s="32">
        <f>LARGE(Data!$C150:$F150,4)</f>
        <v>7</v>
      </c>
      <c r="W150" s="33">
        <f>LARGE(Data!$G150:$J150,1)</f>
        <v>22</v>
      </c>
      <c r="X150" s="33">
        <f>LARGE(Data!$G150:$J150,2)</f>
        <v>16</v>
      </c>
      <c r="Y150" s="33">
        <f>LARGE(Data!$G150:$J150,3)</f>
        <v>14</v>
      </c>
      <c r="Z150" s="33">
        <f>LARGE(Data!$G150:$J150,4)</f>
        <v>7</v>
      </c>
      <c r="AA150" s="30">
        <f>Data!$O150-Data!$P150</f>
        <v>6.875</v>
      </c>
      <c r="AB150" s="30">
        <f>Data!$P150-Data!$Q150</f>
        <v>3</v>
      </c>
      <c r="AC150" s="30">
        <f>Data!$Q150-Data!$R150</f>
        <v>8</v>
      </c>
      <c r="AD150" s="30">
        <f>(Data!$AA150+Data!$AB150)/SUM(Data!$AA150:$AC150)</f>
        <v>0.5524475524</v>
      </c>
      <c r="AE150" s="31">
        <f>Data!$AA150^2/SQRT(Data!$AA150^2+Data!$AB150^2+Data!$AC150^2)</f>
        <v>4.309973984</v>
      </c>
      <c r="AF150" s="31">
        <f>Data!$AB150^2/SQRT(Data!$AA150^2+Data!$AB150^2+Data!$AC150^2)</f>
        <v>0.820676038</v>
      </c>
      <c r="AG150" s="31">
        <f>Data!$AC150^2/SQRT(Data!$AA150^2+Data!$AB150^2+Data!$AC150^2)</f>
        <v>5.835918493</v>
      </c>
      <c r="AH150" s="30">
        <f>Data!$S150-Data!$T150</f>
        <v>6.125</v>
      </c>
      <c r="AI150" s="30">
        <f>Data!$T150-Data!$U150</f>
        <v>13</v>
      </c>
      <c r="AJ150" s="30">
        <f>Data!$U150-Data!$V150</f>
        <v>0</v>
      </c>
      <c r="AK150" s="30">
        <f>(Data!$AH150+Data!$AI150)/(Data!$AH150+Data!$AI150+Data!$AJ150)</f>
        <v>1</v>
      </c>
      <c r="AL150" s="32">
        <f>Data!$AH150^2/SQRT(Data!$AH150^2+Data!$AI150^2+Data!$AJ150^2)</f>
        <v>2.610572315</v>
      </c>
      <c r="AM150" s="32">
        <f>Data!$AI150^2/SQRT(Data!$AH150^2+Data!$AI150^2+Data!$AJ150^2)</f>
        <v>11.7600792</v>
      </c>
      <c r="AN150" s="32">
        <f>Data!$AJ150^2/SQRT(Data!$AH150^2+Data!$AI150^2+Data!$AJ150^2)</f>
        <v>0</v>
      </c>
      <c r="AO150" s="30">
        <f>Data!$W150-Data!$X150</f>
        <v>6</v>
      </c>
      <c r="AP150" s="30">
        <f>Data!$X150-Data!$Y150</f>
        <v>2</v>
      </c>
      <c r="AQ150" s="30">
        <f>Data!$Y150-Data!$Z150</f>
        <v>7</v>
      </c>
      <c r="AR150" s="30">
        <f>(Data!$AO150+Data!$AP150)/(Data!$AO150+Data!$AP150+Data!$AQ150)</f>
        <v>0.5333333333</v>
      </c>
      <c r="AS150" s="33">
        <f>Data!$AO150^2/SQRT(Data!$AO150^2+Data!$AP150^2+Data!$AQ150^2)</f>
        <v>3.815992368</v>
      </c>
      <c r="AT150" s="33">
        <f>Data!$AP150^2/SQRT(Data!$AO150^2+Data!$AP150^2+Data!$AQ150^2)</f>
        <v>0.423999152</v>
      </c>
      <c r="AU150" s="33">
        <f>Data!$AQ150^2/SQRT(Data!$AO150^2+Data!$AP150^2+Data!$AQ150^2)</f>
        <v>5.193989612</v>
      </c>
      <c r="AV150" s="34">
        <f>_xlfn.VAR.P(Data!$K150:$N150)</f>
        <v>41.14355469</v>
      </c>
      <c r="AW150" s="35">
        <f>_xlfn.VAR.P(Data!$C150:$F150)</f>
        <v>69.19042969</v>
      </c>
      <c r="AX150" s="36">
        <f>_xlfn.VAR.P(Data!$G150:$J150)</f>
        <v>28.6875</v>
      </c>
      <c r="AY150" s="37"/>
      <c r="AZ150" s="38"/>
      <c r="BA150" s="39"/>
      <c r="BB150" s="30" t="str">
        <f>IF(AND(Data!$AE150&gt;Data!$AF150,Data!$AE150&gt;Data!$AG150),"1",IF(AND(Data!$AF150&gt;Data!$AE150,Data!$AF150&gt;Data!$AG150),IF(Data!$AF150&lt;2.5*Data!$AE150,"1.2",IF(OR(Data!$AE150&gt;2.5,Data!$AE150+Data!$AF150+Data!$AG150&lt;9),"2.2","2")),IF(AND(Data!$AG150&gt;3.5*Data!$AE150,Data!$AG150&gt;3.5*Data!$AF150,Data!$AE150+Data!$AF150+Data!$AG150&gt;11,Data!$AE150+Data!$AF150&lt;2,Data!$Q150&gt;=18),"3",IF((Data!$AE150&gt;3*Data!$AF150),"1.3",IF(AND(Data!$AF150&gt;3*Data!$AE150,Data!$AF150&gt;2),"2.3","3.3")))))</f>
        <v>1.3</v>
      </c>
      <c r="BC150" s="30" t="str">
        <f>IF(AND(Data!$AL150&gt;Data!$AM150,Data!$AL150&gt;Data!$AN150),"1",IF(AND(Data!$AM150&gt;Data!$AL150,Data!$AM150&gt;Data!$AN150),IF(Data!$AM150&lt;2.5*Data!$AL150,"1.2",IF(OR(Data!$AL150&gt;2.5,Data!$AL150+Data!$AM150+Data!$AN150&lt;9),"2.2","2")),IF(AND(Data!$AN150&gt;3.5*Data!$AL150,Data!$AN150&gt;3.5*Data!$AM150,Data!$AL150+Data!$AM150+Data!$AN150&gt;11,Data!$AL150+Data!$AM150&lt;2,Data!$U150&gt;=18),"3",IF((Data!$AL150&gt;3*Data!$AM150),"1.3",IF(AND(Data!$AM150&gt;3*Data!$AL150,Data!$AM150&gt;2),"2.3","3.3")))))</f>
        <v>2.2</v>
      </c>
      <c r="BD150" s="30" t="str">
        <f>IF(AND(Data!$AS150&gt;Data!$AT150,Data!$AS150&gt;Data!$AU150),"1",IF(AND(Data!$AT150&gt;Data!$AS150,Data!$AT150&gt;Data!$AU150),IF(Data!$AT150&lt;2.5*Data!$AS150,"1.2",IF(OR(Data!$AS150&gt;2.5,Data!$AS150+Data!$AT150+Data!$AU150&lt;9),"2.2","2")),IF(AND(Data!$AU150&gt;3.5*Data!$AS150,Data!$AU150&gt;3.5*Data!$AT150,Data!$AS150+Data!$AT150+Data!$AU150&gt;11,Data!$AS150+Data!$AT150&lt;2,Data!$Y150&gt;=18),"3",IF((Data!$AS150&gt;3*Data!$AT150),"1.3",IF(AND(Data!$AT150&gt;3*Data!$AS150,Data!$AT150&gt;2),"2.3","3.3")))))</f>
        <v>1.3</v>
      </c>
      <c r="BE150" s="30" t="str">
        <f t="array" ref="BE150">XLOOKUP(Data!$O150,Data!$K150:$N150,$K$1:$N$1,"?",0,1)&amp;XLOOKUP(Data!$P150,Data!$K150:$N150,$K$1:$N$1,"?",0,1)&amp;XLOOKUP(Data!$Q150,Data!$K150:$N150,$K$1:$N$1,"?",0,1)</f>
        <v>IDC</v>
      </c>
      <c r="BF150" s="30" t="str">
        <f t="array" ref="BF150">XLOOKUP(Data!$S150,Data!$C150:$F150,$C$1:$F$1,"?",0,1)&amp;XLOOKUP(Data!$T150,Data!$C150:$F150,$C$1:$F$1,"?",0,1)&amp;XLOOKUP(Data!$U150,Data!$C150:$F150,$C$1:$F$1,"?",0,1)</f>
        <v>IDS</v>
      </c>
      <c r="BG150" s="30" t="str">
        <f t="array" ref="BG150">XLOOKUP(Data!$W150,Data!$G150:$J150,$G$1:$J$1,"?",0,1)&amp;XLOOKUP(Data!$X150,Data!$G150:$J150,$G$1:$J$1,"?",0,1)&amp;XLOOKUP(Data!$Y150,Data!$G150:$J150,$G$1:$J$1,"?",0,1)</f>
        <v>CID</v>
      </c>
      <c r="BH150" s="30" t="str">
        <f>VLOOKUP(LEFT(Data!$BE150,Data!$BB150),'Key 2'!$A$1:$C$40,2,FALSE)</f>
        <v>I</v>
      </c>
      <c r="BI150" s="30" t="str">
        <f>VLOOKUP(LEFT(Data!$BF150,Data!$BC150),'Key 2'!$A$1:$C$40,2,FALSE)</f>
        <v>DI</v>
      </c>
      <c r="BJ150" s="30" t="str">
        <f>VLOOKUP(LEFT(Data!$BG150,Data!$BD150),'Key 2'!$A$1:$C$40,2,FALSE)</f>
        <v>C</v>
      </c>
      <c r="BK150" s="30" t="str">
        <f>IF(AND(Data!$AV150&gt;=15,Data!$O150&gt;=20),"DG",IF(AND(Data!$AW150&gt;=15,Data!$S150&gt;=20),"MG",IF(AND(Data!$AV150&gt;=15,Data!$W150&gt;=20),"LG","0")))</f>
        <v>DG</v>
      </c>
      <c r="BL150" s="30" t="str">
        <f>IF(AND(Data!$BK150="DG",Data!$AW150&gt;=15,Data!$S150&gt;=20,Data!$BH150&lt;&gt;Data!$BI150),"MG","LG")</f>
        <v>MG</v>
      </c>
      <c r="BM150" s="30" t="str">
        <f>IF(Data!$BK150="DG",Data!$BH150,IF(Data!$BK150="MG",Data!$BI150,Data!$BJ150))</f>
        <v>I</v>
      </c>
      <c r="BN150" s="30" t="str">
        <f>IF(Data!$BL150="DG",Data!$BH150,IF(Data!$BL150="MG",Data!$BI150,Data!$BJ150))</f>
        <v>DI</v>
      </c>
      <c r="BO150" s="40"/>
      <c r="BP150" s="40"/>
      <c r="BQ150" s="40"/>
      <c r="BR150" s="41"/>
      <c r="BS150" s="41"/>
      <c r="BT150" s="41" t="str">
        <f>VLOOKUP(Data!$BR150,'Key 1'!$B$1:$D$15,2,FALSE)</f>
        <v>TI</v>
      </c>
      <c r="BU150" s="41" t="str">
        <f>VLOOKUP(Data!$BS150,'Key 1'!$B$1:$D$15,2,FALSE)</f>
        <v>TI</v>
      </c>
      <c r="BV150" s="41">
        <f>VLOOKUP(Data!$BR150,'Key 1'!$B$1:$D$15,3,FALSE)</f>
        <v>0</v>
      </c>
      <c r="BW150" s="41">
        <f>VLOOKUP(Data!$BS150,'Key 1'!$B$1:$D$15,3,FALSE)</f>
        <v>0</v>
      </c>
      <c r="BX150" s="41" t="str">
        <f>IF(Data!$BK150="DG",IF(INT(Data!$BB150)-Data!$BB150&lt;0,"Low","High"),IF(Data!$BK150="MG",IF(INT(Data!$BC150)-Data!$BC150&lt;0,"Low","High"),IF(Data!$BK150="LG",IF(INT(Data!$BD150)-Data!$BD150&lt;0,"Low","High"),"High")))</f>
        <v>Low</v>
      </c>
      <c r="BY150" s="41" t="str">
        <f>IF(Data!$BL150="DG",IF(INT(Data!$BB150)-Data!$BB150&lt;0,"Low","High"),IF(Data!$BL150="MG",IF(INT(Data!$BC150)-Data!$BC150&lt;0,"Low","High"),IF(Data!$BL150="LG",IF(INT(Data!$BD150)-Data!$BD150&lt;0,"Low","High"),"High")))</f>
        <v>Low</v>
      </c>
      <c r="BZ150" s="41" t="str">
        <f>IF(AND(Data!$BX150="High",Data!$BY150="High"),"High","Low")</f>
        <v>Low</v>
      </c>
      <c r="CA150" s="41" t="str">
        <f>IF(AND(Data!$BM150=Data!$BT150,Data!$BN150=Data!$BU150),"Matched",IF(Data!$BM150=Data!$BT150,"Sec Missed", IF(Data!$BN150=Data!$BU150," Pri Missed", "Both Missed")))</f>
        <v>Both Missed</v>
      </c>
      <c r="CB150" s="42">
        <v>100.0</v>
      </c>
      <c r="CC150" s="42">
        <v>100.0</v>
      </c>
      <c r="CD150" s="42">
        <v>100.0</v>
      </c>
      <c r="CE150" s="43" t="s">
        <v>1</v>
      </c>
      <c r="CF150" s="43" t="s">
        <v>15</v>
      </c>
      <c r="CG150" s="43" t="s">
        <v>3</v>
      </c>
      <c r="CH150" s="45" t="s">
        <v>1</v>
      </c>
      <c r="CI150" s="43" t="s">
        <v>97</v>
      </c>
      <c r="CJ150" s="42">
        <v>100.0</v>
      </c>
      <c r="CK150" s="43" t="s">
        <v>15</v>
      </c>
      <c r="CL150" s="43" t="s">
        <v>102</v>
      </c>
      <c r="CM150" s="42">
        <v>100.0</v>
      </c>
      <c r="CN150" s="43" t="s">
        <v>99</v>
      </c>
      <c r="CO150" s="1"/>
      <c r="CP150" s="1"/>
      <c r="CQ150" s="1"/>
      <c r="CR150" s="1"/>
      <c r="CS150" s="1"/>
      <c r="CT150" s="1"/>
      <c r="CU150" s="1"/>
    </row>
    <row r="151" ht="48.0" customHeight="1">
      <c r="A151" s="28">
        <v>2305.0</v>
      </c>
      <c r="B151" s="29">
        <v>28.0</v>
      </c>
      <c r="C151" s="30">
        <v>12.0</v>
      </c>
      <c r="D151" s="30">
        <v>25.0</v>
      </c>
      <c r="E151" s="30">
        <v>4.0</v>
      </c>
      <c r="F151" s="30">
        <v>19.0</v>
      </c>
      <c r="G151" s="30">
        <v>21.0</v>
      </c>
      <c r="H151" s="30">
        <v>10.0</v>
      </c>
      <c r="I151" s="30">
        <v>4.0</v>
      </c>
      <c r="J151" s="30">
        <v>22.0</v>
      </c>
      <c r="K151" s="30">
        <v>16.0</v>
      </c>
      <c r="L151" s="30">
        <v>19.0</v>
      </c>
      <c r="M151" s="30">
        <v>3.5</v>
      </c>
      <c r="N151" s="30">
        <v>20.0</v>
      </c>
      <c r="O151" s="31">
        <f>LARGE(Data!$K151:$N151,1)</f>
        <v>20</v>
      </c>
      <c r="P151" s="31">
        <f>LARGE(Data!$K151:$N151,2)</f>
        <v>19</v>
      </c>
      <c r="Q151" s="31">
        <f>LARGE(Data!$K151:$N151,3)</f>
        <v>16</v>
      </c>
      <c r="R151" s="31">
        <f>LARGE(Data!$K151:$N151,4)</f>
        <v>3.5</v>
      </c>
      <c r="S151" s="32">
        <f>LARGE(Data!$C151:$F151,1)</f>
        <v>25</v>
      </c>
      <c r="T151" s="32">
        <f>LARGE(Data!$C151:$F151,2)</f>
        <v>19</v>
      </c>
      <c r="U151" s="32">
        <f>LARGE(Data!$C151:$F151,3)</f>
        <v>12</v>
      </c>
      <c r="V151" s="32">
        <f>LARGE(Data!$C151:$F151,4)</f>
        <v>4</v>
      </c>
      <c r="W151" s="33">
        <f>LARGE(Data!$G151:$J151,1)</f>
        <v>22</v>
      </c>
      <c r="X151" s="33">
        <f>LARGE(Data!$G151:$J151,2)</f>
        <v>21</v>
      </c>
      <c r="Y151" s="33">
        <f>LARGE(Data!$G151:$J151,3)</f>
        <v>10</v>
      </c>
      <c r="Z151" s="33">
        <f>LARGE(Data!$G151:$J151,4)</f>
        <v>4</v>
      </c>
      <c r="AA151" s="30">
        <f>Data!$O151-Data!$P151</f>
        <v>1</v>
      </c>
      <c r="AB151" s="30">
        <f>Data!$P151-Data!$Q151</f>
        <v>3</v>
      </c>
      <c r="AC151" s="30">
        <f>Data!$Q151-Data!$R151</f>
        <v>12.5</v>
      </c>
      <c r="AD151" s="30">
        <f>(Data!$AA151+Data!$AB151)/SUM(Data!$AA151:$AC151)</f>
        <v>0.2424242424</v>
      </c>
      <c r="AE151" s="31">
        <f>Data!$AA151^2/SQRT(Data!$AA151^2+Data!$AB151^2+Data!$AC151^2)</f>
        <v>0.07755667343</v>
      </c>
      <c r="AF151" s="31">
        <f>Data!$AB151^2/SQRT(Data!$AA151^2+Data!$AB151^2+Data!$AC151^2)</f>
        <v>0.6980100609</v>
      </c>
      <c r="AG151" s="31">
        <f>Data!$AC151^2/SQRT(Data!$AA151^2+Data!$AB151^2+Data!$AC151^2)</f>
        <v>12.11823022</v>
      </c>
      <c r="AH151" s="30">
        <f>Data!$S151-Data!$T151</f>
        <v>6</v>
      </c>
      <c r="AI151" s="30">
        <f>Data!$T151-Data!$U151</f>
        <v>7</v>
      </c>
      <c r="AJ151" s="30">
        <f>Data!$U151-Data!$V151</f>
        <v>8</v>
      </c>
      <c r="AK151" s="30">
        <f>(Data!$AH151+Data!$AI151)/(Data!$AH151+Data!$AI151+Data!$AJ151)</f>
        <v>0.619047619</v>
      </c>
      <c r="AL151" s="32">
        <f>Data!$AH151^2/SQRT(Data!$AH151^2+Data!$AI151^2+Data!$AJ151^2)</f>
        <v>2.949234914</v>
      </c>
      <c r="AM151" s="32">
        <f>Data!$AI151^2/SQRT(Data!$AH151^2+Data!$AI151^2+Data!$AJ151^2)</f>
        <v>4.014236411</v>
      </c>
      <c r="AN151" s="32">
        <f>Data!$AJ151^2/SQRT(Data!$AH151^2+Data!$AI151^2+Data!$AJ151^2)</f>
        <v>5.243084291</v>
      </c>
      <c r="AO151" s="30">
        <f>Data!$W151-Data!$X151</f>
        <v>1</v>
      </c>
      <c r="AP151" s="30">
        <f>Data!$X151-Data!$Y151</f>
        <v>11</v>
      </c>
      <c r="AQ151" s="30">
        <f>Data!$Y151-Data!$Z151</f>
        <v>6</v>
      </c>
      <c r="AR151" s="30">
        <f>(Data!$AO151+Data!$AP151)/(Data!$AO151+Data!$AP151+Data!$AQ151)</f>
        <v>0.6666666667</v>
      </c>
      <c r="AS151" s="33">
        <f>Data!$AO151^2/SQRT(Data!$AO151^2+Data!$AP151^2+Data!$AQ151^2)</f>
        <v>0.07955572842</v>
      </c>
      <c r="AT151" s="33">
        <f>Data!$AP151^2/SQRT(Data!$AO151^2+Data!$AP151^2+Data!$AQ151^2)</f>
        <v>9.626243139</v>
      </c>
      <c r="AU151" s="33">
        <f>Data!$AQ151^2/SQRT(Data!$AO151^2+Data!$AP151^2+Data!$AQ151^2)</f>
        <v>2.864006223</v>
      </c>
      <c r="AV151" s="34">
        <f>_xlfn.VAR.P(Data!$K151:$N151)</f>
        <v>43.421875</v>
      </c>
      <c r="AW151" s="35">
        <f>_xlfn.VAR.P(Data!$C151:$F151)</f>
        <v>61.5</v>
      </c>
      <c r="AX151" s="36">
        <f>_xlfn.VAR.P(Data!$G151:$J151)</f>
        <v>57.1875</v>
      </c>
      <c r="AY151" s="37"/>
      <c r="AZ151" s="38"/>
      <c r="BA151" s="39"/>
      <c r="BB151" s="30" t="str">
        <f>IF(AND(Data!$AE151&gt;Data!$AF151,Data!$AE151&gt;Data!$AG151),"1",IF(AND(Data!$AF151&gt;Data!$AE151,Data!$AF151&gt;Data!$AG151),IF(Data!$AF151&lt;2.5*Data!$AE151,"1.2",IF(OR(Data!$AE151&gt;2.5,Data!$AE151+Data!$AF151+Data!$AG151&lt;9),"2.2","2")),IF(AND(Data!$AG151&gt;3.5*Data!$AE151,Data!$AG151&gt;3.5*Data!$AF151,Data!$AE151+Data!$AF151+Data!$AG151&gt;11,Data!$AE151+Data!$AF151&lt;2,Data!$Q151&gt;=18),"3",IF((Data!$AE151&gt;3*Data!$AF151),"1.3",IF(AND(Data!$AF151&gt;3*Data!$AE151,Data!$AF151&gt;2),"2.3","3.3")))))</f>
        <v>3.3</v>
      </c>
      <c r="BC151" s="30" t="str">
        <f>IF(AND(Data!$AL151&gt;Data!$AM151,Data!$AL151&gt;Data!$AN151),"1",IF(AND(Data!$AM151&gt;Data!$AL151,Data!$AM151&gt;Data!$AN151),IF(Data!$AM151&lt;2.5*Data!$AL151,"1.2",IF(OR(Data!$AL151&gt;2.5,Data!$AL151+Data!$AM151+Data!$AN151&lt;9),"2.2","2")),IF(AND(Data!$AN151&gt;3.5*Data!$AL151,Data!$AN151&gt;3.5*Data!$AM151,Data!$AL151+Data!$AM151+Data!$AN151&gt;11,Data!$AL151+Data!$AM151&lt;2,Data!$U151&gt;=18),"3",IF((Data!$AL151&gt;3*Data!$AM151),"1.3",IF(AND(Data!$AM151&gt;3*Data!$AL151,Data!$AM151&gt;2),"2.3","3.3")))))</f>
        <v>3.3</v>
      </c>
      <c r="BD151" s="30" t="str">
        <f>IF(AND(Data!$AS151&gt;Data!$AT151,Data!$AS151&gt;Data!$AU151),"1",IF(AND(Data!$AT151&gt;Data!$AS151,Data!$AT151&gt;Data!$AU151),IF(Data!$AT151&lt;2.5*Data!$AS151,"1.2",IF(OR(Data!$AS151&gt;2.5,Data!$AS151+Data!$AT151+Data!$AU151&lt;9),"2.2","2")),IF(AND(Data!$AU151&gt;3.5*Data!$AS151,Data!$AU151&gt;3.5*Data!$AT151,Data!$AS151+Data!$AT151+Data!$AU151&gt;11,Data!$AS151+Data!$AT151&lt;2,Data!$Y151&gt;=18),"3",IF((Data!$AS151&gt;3*Data!$AT151),"1.3",IF(AND(Data!$AT151&gt;3*Data!$AS151,Data!$AT151&gt;2),"2.3","3.3")))))</f>
        <v>2</v>
      </c>
      <c r="BE151" s="30" t="str">
        <f t="array" ref="BE151">XLOOKUP(Data!$O151,Data!$K151:$N151,$K$1:$N$1,"?",0,1)&amp;XLOOKUP(Data!$P151,Data!$K151:$N151,$K$1:$N$1,"?",0,1)&amp;XLOOKUP(Data!$Q151,Data!$K151:$N151,$K$1:$N$1,"?",0,1)</f>
        <v>CID</v>
      </c>
      <c r="BF151" s="30" t="str">
        <f t="array" ref="BF151">XLOOKUP(Data!$S151,Data!$C151:$F151,$C$1:$F$1,"?",0,1)&amp;XLOOKUP(Data!$T151,Data!$C151:$F151,$C$1:$F$1,"?",0,1)&amp;XLOOKUP(Data!$U151,Data!$C151:$F151,$C$1:$F$1,"?",0,1)</f>
        <v>ICD</v>
      </c>
      <c r="BG151" s="30" t="str">
        <f t="array" ref="BG151">XLOOKUP(Data!$W151,Data!$G151:$J151,$G$1:$J$1,"?",0,1)&amp;XLOOKUP(Data!$X151,Data!$G151:$J151,$G$1:$J$1,"?",0,1)&amp;XLOOKUP(Data!$Y151,Data!$G151:$J151,$G$1:$J$1,"?",0,1)</f>
        <v>CDI</v>
      </c>
      <c r="BH151" s="30" t="str">
        <f>VLOOKUP(LEFT(Data!$BE151,Data!$BB151),'Key 2'!$A$1:$C$40,2,FALSE)</f>
        <v>DIC</v>
      </c>
      <c r="BI151" s="30" t="str">
        <f>VLOOKUP(LEFT(Data!$BF151,Data!$BC151),'Key 2'!$A$1:$C$40,2,FALSE)</f>
        <v>DIC</v>
      </c>
      <c r="BJ151" s="30" t="str">
        <f>VLOOKUP(LEFT(Data!$BG151,Data!$BD151),'Key 2'!$A$1:$C$40,2,FALSE)</f>
        <v>DC</v>
      </c>
      <c r="BK151" s="30" t="str">
        <f>IF(AND(Data!$AV151&gt;=15,Data!$O151&gt;=20),"DG",IF(AND(Data!$AW151&gt;=15,Data!$S151&gt;=20),"MG",IF(AND(Data!$AV151&gt;=15,Data!$W151&gt;=20),"LG","0")))</f>
        <v>DG</v>
      </c>
      <c r="BL151" s="30" t="str">
        <f>IF(AND(Data!$BK151="DG",Data!$AW151&gt;=15,Data!$S151&gt;=20,Data!$BH151&lt;&gt;Data!$BI151),"MG","LG")</f>
        <v>LG</v>
      </c>
      <c r="BM151" s="30" t="str">
        <f>IF(Data!$BK151="DG",Data!$BH151,IF(Data!$BK151="MG",Data!$BI151,Data!$BJ151))</f>
        <v>DIC</v>
      </c>
      <c r="BN151" s="30" t="str">
        <f>IF(Data!$BL151="DG",Data!$BH151,IF(Data!$BL151="MG",Data!$BI151,Data!$BJ151))</f>
        <v>DC</v>
      </c>
      <c r="BO151" s="40"/>
      <c r="BP151" s="40"/>
      <c r="BQ151" s="40"/>
      <c r="BR151" s="41"/>
      <c r="BS151" s="41"/>
      <c r="BT151" s="41" t="str">
        <f>VLOOKUP(Data!$BR151,'Key 1'!$B$1:$D$15,2,FALSE)</f>
        <v>TI</v>
      </c>
      <c r="BU151" s="41" t="str">
        <f>VLOOKUP(Data!$BS151,'Key 1'!$B$1:$D$15,2,FALSE)</f>
        <v>TI</v>
      </c>
      <c r="BV151" s="41">
        <f>VLOOKUP(Data!$BR151,'Key 1'!$B$1:$D$15,3,FALSE)</f>
        <v>0</v>
      </c>
      <c r="BW151" s="41">
        <f>VLOOKUP(Data!$BS151,'Key 1'!$B$1:$D$15,3,FALSE)</f>
        <v>0</v>
      </c>
      <c r="BX151" s="41" t="str">
        <f>IF(Data!$BK151="DG",IF(INT(Data!$BB151)-Data!$BB151&lt;0,"Low","High"),IF(Data!$BK151="MG",IF(INT(Data!$BC151)-Data!$BC151&lt;0,"Low","High"),IF(Data!$BK151="LG",IF(INT(Data!$BD151)-Data!$BD151&lt;0,"Low","High"),"High")))</f>
        <v>Low</v>
      </c>
      <c r="BY151" s="41" t="str">
        <f>IF(Data!$BL151="DG",IF(INT(Data!$BB151)-Data!$BB151&lt;0,"Low","High"),IF(Data!$BL151="MG",IF(INT(Data!$BC151)-Data!$BC151&lt;0,"Low","High"),IF(Data!$BL151="LG",IF(INT(Data!$BD151)-Data!$BD151&lt;0,"Low","High"),"High")))</f>
        <v>High</v>
      </c>
      <c r="BZ151" s="41" t="str">
        <f>IF(AND(Data!$BX151="High",Data!$BY151="High"),"High","Low")</f>
        <v>Low</v>
      </c>
      <c r="CA151" s="41" t="str">
        <f>IF(AND(Data!$BM151=Data!$BT151,Data!$BN151=Data!$BU151),"Matched",IF(Data!$BM151=Data!$BT151,"Sec Missed", IF(Data!$BN151=Data!$BU151," Pri Missed", "Both Missed")))</f>
        <v>Both Missed</v>
      </c>
      <c r="CB151" s="42">
        <v>100.0</v>
      </c>
      <c r="CC151" s="42">
        <v>100.0</v>
      </c>
      <c r="CD151" s="42">
        <v>100.0</v>
      </c>
      <c r="CE151" s="43" t="s">
        <v>101</v>
      </c>
      <c r="CF151" s="43" t="s">
        <v>96</v>
      </c>
      <c r="CG151" s="43" t="s">
        <v>17</v>
      </c>
      <c r="CH151" s="45" t="s">
        <v>101</v>
      </c>
      <c r="CI151" s="43" t="s">
        <v>97</v>
      </c>
      <c r="CJ151" s="42">
        <v>100.0</v>
      </c>
      <c r="CK151" s="43" t="s">
        <v>96</v>
      </c>
      <c r="CL151" s="43" t="s">
        <v>102</v>
      </c>
      <c r="CM151" s="42">
        <v>100.0</v>
      </c>
      <c r="CN151" s="43" t="s">
        <v>99</v>
      </c>
      <c r="CO151" s="1"/>
      <c r="CP151" s="1"/>
      <c r="CQ151" s="1"/>
      <c r="CR151" s="1"/>
      <c r="CS151" s="1"/>
      <c r="CT151" s="1"/>
      <c r="CU151" s="1"/>
    </row>
    <row r="152" ht="48.0" customHeight="1">
      <c r="A152" s="28">
        <v>2306.0</v>
      </c>
      <c r="B152" s="29">
        <v>28.0</v>
      </c>
      <c r="C152" s="30">
        <v>19.0</v>
      </c>
      <c r="D152" s="30">
        <v>12.0</v>
      </c>
      <c r="E152" s="30">
        <v>19.0</v>
      </c>
      <c r="F152" s="30">
        <v>19.0</v>
      </c>
      <c r="G152" s="30">
        <v>18.0</v>
      </c>
      <c r="H152" s="30">
        <v>20.0</v>
      </c>
      <c r="I152" s="30">
        <v>4.0</v>
      </c>
      <c r="J152" s="30">
        <v>24.0</v>
      </c>
      <c r="K152" s="30">
        <v>17.0</v>
      </c>
      <c r="L152" s="30">
        <v>14.0</v>
      </c>
      <c r="M152" s="30">
        <v>11.0</v>
      </c>
      <c r="N152" s="30">
        <v>21.0</v>
      </c>
      <c r="O152" s="31">
        <f>LARGE(Data!$K152:$N152,1)</f>
        <v>21</v>
      </c>
      <c r="P152" s="31">
        <f>LARGE(Data!$K152:$N152,2)</f>
        <v>17</v>
      </c>
      <c r="Q152" s="31">
        <f>LARGE(Data!$K152:$N152,3)</f>
        <v>14</v>
      </c>
      <c r="R152" s="31">
        <f>LARGE(Data!$K152:$N152,4)</f>
        <v>11</v>
      </c>
      <c r="S152" s="32">
        <f>LARGE(Data!$C152:$F152,1)</f>
        <v>19</v>
      </c>
      <c r="T152" s="32">
        <f>LARGE(Data!$C152:$F152,2)</f>
        <v>19</v>
      </c>
      <c r="U152" s="32">
        <f>LARGE(Data!$C152:$F152,3)</f>
        <v>19</v>
      </c>
      <c r="V152" s="32">
        <f>LARGE(Data!$C152:$F152,4)</f>
        <v>12</v>
      </c>
      <c r="W152" s="33">
        <f>LARGE(Data!$G152:$J152,1)</f>
        <v>24</v>
      </c>
      <c r="X152" s="33">
        <f>LARGE(Data!$G152:$J152,2)</f>
        <v>20</v>
      </c>
      <c r="Y152" s="33">
        <f>LARGE(Data!$G152:$J152,3)</f>
        <v>18</v>
      </c>
      <c r="Z152" s="33">
        <f>LARGE(Data!$G152:$J152,4)</f>
        <v>4</v>
      </c>
      <c r="AA152" s="30">
        <f>Data!$O152-Data!$P152</f>
        <v>4</v>
      </c>
      <c r="AB152" s="30">
        <f>Data!$P152-Data!$Q152</f>
        <v>3</v>
      </c>
      <c r="AC152" s="30">
        <f>Data!$Q152-Data!$R152</f>
        <v>3</v>
      </c>
      <c r="AD152" s="30">
        <f>(Data!$AA152+Data!$AB152)/SUM(Data!$AA152:$AC152)</f>
        <v>0.7</v>
      </c>
      <c r="AE152" s="31">
        <f>Data!$AA152^2/SQRT(Data!$AA152^2+Data!$AB152^2+Data!$AC152^2)</f>
        <v>2.743977362</v>
      </c>
      <c r="AF152" s="31">
        <f>Data!$AB152^2/SQRT(Data!$AA152^2+Data!$AB152^2+Data!$AC152^2)</f>
        <v>1.543487266</v>
      </c>
      <c r="AG152" s="31">
        <f>Data!$AC152^2/SQRT(Data!$AA152^2+Data!$AB152^2+Data!$AC152^2)</f>
        <v>1.543487266</v>
      </c>
      <c r="AH152" s="30">
        <f>Data!$S152-Data!$T152</f>
        <v>0</v>
      </c>
      <c r="AI152" s="30">
        <f>Data!$T152-Data!$U152</f>
        <v>0</v>
      </c>
      <c r="AJ152" s="30">
        <f>Data!$U152-Data!$V152</f>
        <v>7</v>
      </c>
      <c r="AK152" s="30">
        <f>(Data!$AH152+Data!$AI152)/(Data!$AH152+Data!$AI152+Data!$AJ152)</f>
        <v>0</v>
      </c>
      <c r="AL152" s="32">
        <f>Data!$AH152^2/SQRT(Data!$AH152^2+Data!$AI152^2+Data!$AJ152^2)</f>
        <v>0</v>
      </c>
      <c r="AM152" s="32">
        <f>Data!$AI152^2/SQRT(Data!$AH152^2+Data!$AI152^2+Data!$AJ152^2)</f>
        <v>0</v>
      </c>
      <c r="AN152" s="32">
        <f>Data!$AJ152^2/SQRT(Data!$AH152^2+Data!$AI152^2+Data!$AJ152^2)</f>
        <v>7</v>
      </c>
      <c r="AO152" s="30">
        <f>Data!$W152-Data!$X152</f>
        <v>4</v>
      </c>
      <c r="AP152" s="30">
        <f>Data!$X152-Data!$Y152</f>
        <v>2</v>
      </c>
      <c r="AQ152" s="30">
        <f>Data!$Y152-Data!$Z152</f>
        <v>14</v>
      </c>
      <c r="AR152" s="30">
        <f>(Data!$AO152+Data!$AP152)/(Data!$AO152+Data!$AP152+Data!$AQ152)</f>
        <v>0.3</v>
      </c>
      <c r="AS152" s="33">
        <f>Data!$AO152^2/SQRT(Data!$AO152^2+Data!$AP152^2+Data!$AQ152^2)</f>
        <v>1.088662108</v>
      </c>
      <c r="AT152" s="33">
        <f>Data!$AP152^2/SQRT(Data!$AO152^2+Data!$AP152^2+Data!$AQ152^2)</f>
        <v>0.272165527</v>
      </c>
      <c r="AU152" s="33">
        <f>Data!$AQ152^2/SQRT(Data!$AO152^2+Data!$AP152^2+Data!$AQ152^2)</f>
        <v>13.33611082</v>
      </c>
      <c r="AV152" s="34">
        <f>_xlfn.VAR.P(Data!$K152:$N152)</f>
        <v>13.6875</v>
      </c>
      <c r="AW152" s="35">
        <f>_xlfn.VAR.P(Data!$C152:$F152)</f>
        <v>9.1875</v>
      </c>
      <c r="AX152" s="36">
        <f>_xlfn.VAR.P(Data!$G152:$J152)</f>
        <v>56.75</v>
      </c>
      <c r="AY152" s="37"/>
      <c r="AZ152" s="38"/>
      <c r="BA152" s="39"/>
      <c r="BB152" s="30" t="str">
        <f>IF(AND(Data!$AE152&gt;Data!$AF152,Data!$AE152&gt;Data!$AG152),"1",IF(AND(Data!$AF152&gt;Data!$AE152,Data!$AF152&gt;Data!$AG152),IF(Data!$AF152&lt;2.5*Data!$AE152,"1.2",IF(OR(Data!$AE152&gt;2.5,Data!$AE152+Data!$AF152+Data!$AG152&lt;9),"2.2","2")),IF(AND(Data!$AG152&gt;3.5*Data!$AE152,Data!$AG152&gt;3.5*Data!$AF152,Data!$AE152+Data!$AF152+Data!$AG152&gt;11,Data!$AE152+Data!$AF152&lt;2,Data!$Q152&gt;=18),"3",IF((Data!$AE152&gt;3*Data!$AF152),"1.3",IF(AND(Data!$AF152&gt;3*Data!$AE152,Data!$AF152&gt;2),"2.3","3.3")))))</f>
        <v>1</v>
      </c>
      <c r="BC152" s="30" t="str">
        <f>IF(AND(Data!$AL152&gt;Data!$AM152,Data!$AL152&gt;Data!$AN152),"1",IF(AND(Data!$AM152&gt;Data!$AL152,Data!$AM152&gt;Data!$AN152),IF(Data!$AM152&lt;2.5*Data!$AL152,"1.2",IF(OR(Data!$AL152&gt;2.5,Data!$AL152+Data!$AM152+Data!$AN152&lt;9),"2.2","2")),IF(AND(Data!$AN152&gt;3.5*Data!$AL152,Data!$AN152&gt;3.5*Data!$AM152,Data!$AL152+Data!$AM152+Data!$AN152&gt;11,Data!$AL152+Data!$AM152&lt;2,Data!$U152&gt;=18),"3",IF((Data!$AL152&gt;3*Data!$AM152),"1.3",IF(AND(Data!$AM152&gt;3*Data!$AL152,Data!$AM152&gt;2),"2.3","3.3")))))</f>
        <v>3.3</v>
      </c>
      <c r="BD152" s="30" t="str">
        <f>IF(AND(Data!$AS152&gt;Data!$AT152,Data!$AS152&gt;Data!$AU152),"1",IF(AND(Data!$AT152&gt;Data!$AS152,Data!$AT152&gt;Data!$AU152),IF(Data!$AT152&lt;2.5*Data!$AS152,"1.2",IF(OR(Data!$AS152&gt;2.5,Data!$AS152+Data!$AT152+Data!$AU152&lt;9),"2.2","2")),IF(AND(Data!$AU152&gt;3.5*Data!$AS152,Data!$AU152&gt;3.5*Data!$AT152,Data!$AS152+Data!$AT152+Data!$AU152&gt;11,Data!$AS152+Data!$AT152&lt;2,Data!$Y152&gt;=18),"3",IF((Data!$AS152&gt;3*Data!$AT152),"1.3",IF(AND(Data!$AT152&gt;3*Data!$AS152,Data!$AT152&gt;2),"2.3","3.3")))))</f>
        <v>3</v>
      </c>
      <c r="BE152" s="30" t="str">
        <f t="array" ref="BE152">XLOOKUP(Data!$O152,Data!$K152:$N152,$K$1:$N$1,"?",0,1)&amp;XLOOKUP(Data!$P152,Data!$K152:$N152,$K$1:$N$1,"?",0,1)&amp;XLOOKUP(Data!$Q152,Data!$K152:$N152,$K$1:$N$1,"?",0,1)</f>
        <v>CDI</v>
      </c>
      <c r="BF152" s="30" t="str">
        <f t="array" ref="BF152">XLOOKUP(Data!$S152,Data!$C152:$F152,$C$1:$F$1,"?",0,1)&amp;XLOOKUP(Data!$T152,Data!$C152:$F152,$C$1:$F$1,"?",0,1)&amp;XLOOKUP(Data!$U152,Data!$C152:$F152,$C$1:$F$1,"?",0,1)</f>
        <v>DDD</v>
      </c>
      <c r="BG152" s="30" t="str">
        <f t="array" ref="BG152">XLOOKUP(Data!$W152,Data!$G152:$J152,$G$1:$J$1,"?",0,1)&amp;XLOOKUP(Data!$X152,Data!$G152:$J152,$G$1:$J$1,"?",0,1)&amp;XLOOKUP(Data!$Y152,Data!$G152:$J152,$G$1:$J$1,"?",0,1)</f>
        <v>CID</v>
      </c>
      <c r="BH152" s="30" t="str">
        <f>VLOOKUP(LEFT(Data!$BE152,Data!$BB152),'Key 2'!$A$1:$C$40,2,FALSE)</f>
        <v>C</v>
      </c>
      <c r="BI152" s="30" t="str">
        <f>VLOOKUP(LEFT(Data!$BF152,Data!$BC152),'Key 2'!$A$1:$C$40,2,FALSE)</f>
        <v>#N/A</v>
      </c>
      <c r="BJ152" s="30" t="str">
        <f>VLOOKUP(LEFT(Data!$BG152,Data!$BD152),'Key 2'!$A$1:$C$40,2,FALSE)</f>
        <v>DIC</v>
      </c>
      <c r="BK152" s="30" t="str">
        <f>IF(AND(Data!$AV152&gt;=15,Data!$O152&gt;=20),"DG",IF(AND(Data!$AW152&gt;=15,Data!$S152&gt;=20),"MG",IF(AND(Data!$AV152&gt;=15,Data!$W152&gt;=20),"LG","0")))</f>
        <v>0</v>
      </c>
      <c r="BL152" s="30" t="str">
        <f>IF(AND(Data!$BK152="DG",Data!$AW152&gt;=15,Data!$S152&gt;=20,Data!$BH152&lt;&gt;Data!$BI152),"MG","LG")</f>
        <v>#N/A</v>
      </c>
      <c r="BM152" s="30" t="str">
        <f>IF(Data!$BK152="DG",Data!$BH152,IF(Data!$BK152="MG",Data!$BI152,Data!$BJ152))</f>
        <v>DIC</v>
      </c>
      <c r="BN152" s="30" t="str">
        <f>IF(Data!$BL152="DG",Data!$BH152,IF(Data!$BL152="MG",Data!$BI152,Data!$BJ152))</f>
        <v>#N/A</v>
      </c>
      <c r="BO152" s="40"/>
      <c r="BP152" s="40"/>
      <c r="BQ152" s="40"/>
      <c r="BR152" s="41"/>
      <c r="BS152" s="41"/>
      <c r="BT152" s="41" t="str">
        <f>VLOOKUP(Data!$BR152,'Key 1'!$B$1:$D$15,2,FALSE)</f>
        <v>TI</v>
      </c>
      <c r="BU152" s="41" t="str">
        <f>VLOOKUP(Data!$BS152,'Key 1'!$B$1:$D$15,2,FALSE)</f>
        <v>TI</v>
      </c>
      <c r="BV152" s="41">
        <f>VLOOKUP(Data!$BR152,'Key 1'!$B$1:$D$15,3,FALSE)</f>
        <v>0</v>
      </c>
      <c r="BW152" s="41">
        <f>VLOOKUP(Data!$BS152,'Key 1'!$B$1:$D$15,3,FALSE)</f>
        <v>0</v>
      </c>
      <c r="BX152" s="41" t="str">
        <f>IF(Data!$BK152="DG",IF(INT(Data!$BB152)-Data!$BB152&lt;0,"Low","High"),IF(Data!$BK152="MG",IF(INT(Data!$BC152)-Data!$BC152&lt;0,"Low","High"),IF(Data!$BK152="LG",IF(INT(Data!$BD152)-Data!$BD152&lt;0,"Low","High"),"High")))</f>
        <v>High</v>
      </c>
      <c r="BY152" s="41" t="str">
        <f>IF(Data!$BL152="DG",IF(INT(Data!$BB152)-Data!$BB152&lt;0,"Low","High"),IF(Data!$BL152="MG",IF(INT(Data!$BC152)-Data!$BC152&lt;0,"Low","High"),IF(Data!$BL152="LG",IF(INT(Data!$BD152)-Data!$BD152&lt;0,"Low","High"),"High")))</f>
        <v>#N/A</v>
      </c>
      <c r="BZ152" s="41" t="str">
        <f>IF(AND(Data!$BX152="High",Data!$BY152="High"),"High","Low")</f>
        <v>#N/A</v>
      </c>
      <c r="CA152" s="41" t="str">
        <f>IF(AND(Data!$BM152=Data!$BT152,Data!$BN152=Data!$BU152),"Matched",IF(Data!$BM152=Data!$BT152,"Sec Missed", IF(Data!$BN152=Data!$BU152," Pri Missed", "Both Missed")))</f>
        <v>#N/A</v>
      </c>
      <c r="CB152" s="42">
        <v>100.0</v>
      </c>
      <c r="CC152" s="43" t="s">
        <v>100</v>
      </c>
      <c r="CD152" s="42">
        <v>100.0</v>
      </c>
      <c r="CE152" s="43" t="s">
        <v>3</v>
      </c>
      <c r="CF152" s="44"/>
      <c r="CG152" s="43" t="s">
        <v>101</v>
      </c>
      <c r="CH152" s="45" t="s">
        <v>101</v>
      </c>
      <c r="CI152" s="43" t="s">
        <v>98</v>
      </c>
      <c r="CJ152" s="42">
        <v>100.0</v>
      </c>
      <c r="CK152" s="43" t="s">
        <v>101</v>
      </c>
      <c r="CL152" s="43" t="s">
        <v>98</v>
      </c>
      <c r="CM152" s="42">
        <v>100.0</v>
      </c>
      <c r="CN152" s="43" t="s">
        <v>99</v>
      </c>
      <c r="CO152" s="1"/>
      <c r="CP152" s="1"/>
      <c r="CQ152" s="1"/>
      <c r="CR152" s="1"/>
      <c r="CS152" s="1"/>
      <c r="CT152" s="1"/>
      <c r="CU152" s="1"/>
    </row>
    <row r="153" ht="48.0" customHeight="1">
      <c r="A153" s="28">
        <v>2307.0</v>
      </c>
      <c r="B153" s="29">
        <v>28.0</v>
      </c>
      <c r="C153" s="30">
        <v>22.5</v>
      </c>
      <c r="D153" s="30">
        <v>26.0</v>
      </c>
      <c r="E153" s="30">
        <v>2.0</v>
      </c>
      <c r="F153" s="30">
        <v>19.0</v>
      </c>
      <c r="G153" s="30">
        <v>25.0</v>
      </c>
      <c r="H153" s="30">
        <v>20.0</v>
      </c>
      <c r="I153" s="30">
        <v>4.0</v>
      </c>
      <c r="J153" s="30">
        <v>14.0</v>
      </c>
      <c r="K153" s="30">
        <v>23.5</v>
      </c>
      <c r="L153" s="30">
        <v>23.875</v>
      </c>
      <c r="M153" s="30">
        <v>2.9</v>
      </c>
      <c r="N153" s="30">
        <v>16.0</v>
      </c>
      <c r="O153" s="31">
        <f>LARGE(Data!$K153:$N153,1)</f>
        <v>23.875</v>
      </c>
      <c r="P153" s="31">
        <f>LARGE(Data!$K153:$N153,2)</f>
        <v>23.5</v>
      </c>
      <c r="Q153" s="31">
        <f>LARGE(Data!$K153:$N153,3)</f>
        <v>16</v>
      </c>
      <c r="R153" s="31">
        <f>LARGE(Data!$K153:$N153,4)</f>
        <v>2.9</v>
      </c>
      <c r="S153" s="32">
        <f>LARGE(Data!$C153:$F153,1)</f>
        <v>26</v>
      </c>
      <c r="T153" s="32">
        <f>LARGE(Data!$C153:$F153,2)</f>
        <v>22.5</v>
      </c>
      <c r="U153" s="32">
        <f>LARGE(Data!$C153:$F153,3)</f>
        <v>19</v>
      </c>
      <c r="V153" s="32">
        <f>LARGE(Data!$C153:$F153,4)</f>
        <v>2</v>
      </c>
      <c r="W153" s="33">
        <f>LARGE(Data!$G153:$J153,1)</f>
        <v>25</v>
      </c>
      <c r="X153" s="33">
        <f>LARGE(Data!$G153:$J153,2)</f>
        <v>20</v>
      </c>
      <c r="Y153" s="33">
        <f>LARGE(Data!$G153:$J153,3)</f>
        <v>14</v>
      </c>
      <c r="Z153" s="33">
        <f>LARGE(Data!$G153:$J153,4)</f>
        <v>4</v>
      </c>
      <c r="AA153" s="30">
        <f>Data!$O153-Data!$P153</f>
        <v>0.375</v>
      </c>
      <c r="AB153" s="30">
        <f>Data!$P153-Data!$Q153</f>
        <v>7.5</v>
      </c>
      <c r="AC153" s="30">
        <f>Data!$Q153-Data!$R153</f>
        <v>13.1</v>
      </c>
      <c r="AD153" s="30">
        <f>(Data!$AA153+Data!$AB153)/SUM(Data!$AA153:$AC153)</f>
        <v>0.3754469607</v>
      </c>
      <c r="AE153" s="31">
        <f>Data!$AA153^2/SQRT(Data!$AA153^2+Data!$AB153^2+Data!$AC153^2)</f>
        <v>0.009313105371</v>
      </c>
      <c r="AF153" s="31">
        <f>Data!$AB153^2/SQRT(Data!$AA153^2+Data!$AB153^2+Data!$AC153^2)</f>
        <v>3.725242148</v>
      </c>
      <c r="AG153" s="31">
        <f>Data!$AC153^2/SQRT(Data!$AA153^2+Data!$AB153^2+Data!$AC153^2)</f>
        <v>11.36513431</v>
      </c>
      <c r="AH153" s="30">
        <f>Data!$S153-Data!$T153</f>
        <v>3.5</v>
      </c>
      <c r="AI153" s="30">
        <f>Data!$T153-Data!$U153</f>
        <v>3.5</v>
      </c>
      <c r="AJ153" s="30">
        <f>Data!$U153-Data!$V153</f>
        <v>17</v>
      </c>
      <c r="AK153" s="30">
        <f>(Data!$AH153+Data!$AI153)/(Data!$AH153+Data!$AI153+Data!$AJ153)</f>
        <v>0.2916666667</v>
      </c>
      <c r="AL153" s="32">
        <f>Data!$AH153^2/SQRT(Data!$AH153^2+Data!$AI153^2+Data!$AJ153^2)</f>
        <v>0.691858556</v>
      </c>
      <c r="AM153" s="32">
        <f>Data!$AI153^2/SQRT(Data!$AH153^2+Data!$AI153^2+Data!$AJ153^2)</f>
        <v>0.691858556</v>
      </c>
      <c r="AN153" s="32">
        <f>Data!$AJ153^2/SQRT(Data!$AH153^2+Data!$AI153^2+Data!$AJ153^2)</f>
        <v>16.3222141</v>
      </c>
      <c r="AO153" s="30">
        <f>Data!$W153-Data!$X153</f>
        <v>5</v>
      </c>
      <c r="AP153" s="30">
        <f>Data!$X153-Data!$Y153</f>
        <v>6</v>
      </c>
      <c r="AQ153" s="30">
        <f>Data!$Y153-Data!$Z153</f>
        <v>10</v>
      </c>
      <c r="AR153" s="30">
        <f>(Data!$AO153+Data!$AP153)/(Data!$AO153+Data!$AP153+Data!$AQ153)</f>
        <v>0.5238095238</v>
      </c>
      <c r="AS153" s="33">
        <f>Data!$AO153^2/SQRT(Data!$AO153^2+Data!$AP153^2+Data!$AQ153^2)</f>
        <v>1.970276016</v>
      </c>
      <c r="AT153" s="33">
        <f>Data!$AP153^2/SQRT(Data!$AO153^2+Data!$AP153^2+Data!$AQ153^2)</f>
        <v>2.837197462</v>
      </c>
      <c r="AU153" s="33">
        <f>Data!$AQ153^2/SQRT(Data!$AO153^2+Data!$AP153^2+Data!$AQ153^2)</f>
        <v>7.881104062</v>
      </c>
      <c r="AV153" s="34">
        <f>_xlfn.VAR.P(Data!$K153:$N153)</f>
        <v>72.14542969</v>
      </c>
      <c r="AW153" s="35">
        <f>_xlfn.VAR.P(Data!$C153:$F153)</f>
        <v>84.921875</v>
      </c>
      <c r="AX153" s="36">
        <f>_xlfn.VAR.P(Data!$G153:$J153)</f>
        <v>61.1875</v>
      </c>
      <c r="AY153" s="37"/>
      <c r="AZ153" s="38"/>
      <c r="BA153" s="39"/>
      <c r="BB153" s="30" t="str">
        <f>IF(AND(Data!$AE153&gt;Data!$AF153,Data!$AE153&gt;Data!$AG153),"1",IF(AND(Data!$AF153&gt;Data!$AE153,Data!$AF153&gt;Data!$AG153),IF(Data!$AF153&lt;2.5*Data!$AE153,"1.2",IF(OR(Data!$AE153&gt;2.5,Data!$AE153+Data!$AF153+Data!$AG153&lt;9),"2.2","2")),IF(AND(Data!$AG153&gt;3.5*Data!$AE153,Data!$AG153&gt;3.5*Data!$AF153,Data!$AE153+Data!$AF153+Data!$AG153&gt;11,Data!$AE153+Data!$AF153&lt;2,Data!$Q153&gt;=18),"3",IF((Data!$AE153&gt;3*Data!$AF153),"1.3",IF(AND(Data!$AF153&gt;3*Data!$AE153,Data!$AF153&gt;2),"2.3","3.3")))))</f>
        <v>2.3</v>
      </c>
      <c r="BC153" s="30" t="str">
        <f>IF(AND(Data!$AL153&gt;Data!$AM153,Data!$AL153&gt;Data!$AN153),"1",IF(AND(Data!$AM153&gt;Data!$AL153,Data!$AM153&gt;Data!$AN153),IF(Data!$AM153&lt;2.5*Data!$AL153,"1.2",IF(OR(Data!$AL153&gt;2.5,Data!$AL153+Data!$AM153+Data!$AN153&lt;9),"2.2","2")),IF(AND(Data!$AN153&gt;3.5*Data!$AL153,Data!$AN153&gt;3.5*Data!$AM153,Data!$AL153+Data!$AM153+Data!$AN153&gt;11,Data!$AL153+Data!$AM153&lt;2,Data!$U153&gt;=18),"3",IF((Data!$AL153&gt;3*Data!$AM153),"1.3",IF(AND(Data!$AM153&gt;3*Data!$AL153,Data!$AM153&gt;2),"2.3","3.3")))))</f>
        <v>3</v>
      </c>
      <c r="BD153" s="30" t="str">
        <f>IF(AND(Data!$AS153&gt;Data!$AT153,Data!$AS153&gt;Data!$AU153),"1",IF(AND(Data!$AT153&gt;Data!$AS153,Data!$AT153&gt;Data!$AU153),IF(Data!$AT153&lt;2.5*Data!$AS153,"1.2",IF(OR(Data!$AS153&gt;2.5,Data!$AS153+Data!$AT153+Data!$AU153&lt;9),"2.2","2")),IF(AND(Data!$AU153&gt;3.5*Data!$AS153,Data!$AU153&gt;3.5*Data!$AT153,Data!$AS153+Data!$AT153+Data!$AU153&gt;11,Data!$AS153+Data!$AT153&lt;2,Data!$Y153&gt;=18),"3",IF((Data!$AS153&gt;3*Data!$AT153),"1.3",IF(AND(Data!$AT153&gt;3*Data!$AS153,Data!$AT153&gt;2),"2.3","3.3")))))</f>
        <v>3.3</v>
      </c>
      <c r="BE153" s="30" t="str">
        <f t="array" ref="BE153">XLOOKUP(Data!$O153,Data!$K153:$N153,$K$1:$N$1,"?",0,1)&amp;XLOOKUP(Data!$P153,Data!$K153:$N153,$K$1:$N$1,"?",0,1)&amp;XLOOKUP(Data!$Q153,Data!$K153:$N153,$K$1:$N$1,"?",0,1)</f>
        <v>IDC</v>
      </c>
      <c r="BF153" s="30" t="str">
        <f t="array" ref="BF153">XLOOKUP(Data!$S153,Data!$C153:$F153,$C$1:$F$1,"?",0,1)&amp;XLOOKUP(Data!$T153,Data!$C153:$F153,$C$1:$F$1,"?",0,1)&amp;XLOOKUP(Data!$U153,Data!$C153:$F153,$C$1:$F$1,"?",0,1)</f>
        <v>IDC</v>
      </c>
      <c r="BG153" s="30" t="str">
        <f t="array" ref="BG153">XLOOKUP(Data!$W153,Data!$G153:$J153,$G$1:$J$1,"?",0,1)&amp;XLOOKUP(Data!$X153,Data!$G153:$J153,$G$1:$J$1,"?",0,1)&amp;XLOOKUP(Data!$Y153,Data!$G153:$J153,$G$1:$J$1,"?",0,1)</f>
        <v>DIC</v>
      </c>
      <c r="BH153" s="30" t="str">
        <f>VLOOKUP(LEFT(Data!$BE153,Data!$BB153),'Key 2'!$A$1:$C$40,2,FALSE)</f>
        <v>DI</v>
      </c>
      <c r="BI153" s="30" t="str">
        <f>VLOOKUP(LEFT(Data!$BF153,Data!$BC153),'Key 2'!$A$1:$C$40,2,FALSE)</f>
        <v>DIC</v>
      </c>
      <c r="BJ153" s="30" t="str">
        <f>VLOOKUP(LEFT(Data!$BG153,Data!$BD153),'Key 2'!$A$1:$C$40,2,FALSE)</f>
        <v>DIC</v>
      </c>
      <c r="BK153" s="30" t="str">
        <f>IF(AND(Data!$AV153&gt;=15,Data!$O153&gt;=20),"DG",IF(AND(Data!$AW153&gt;=15,Data!$S153&gt;=20),"MG",IF(AND(Data!$AV153&gt;=15,Data!$W153&gt;=20),"LG","0")))</f>
        <v>DG</v>
      </c>
      <c r="BL153" s="30" t="str">
        <f>IF(AND(Data!$BK153="DG",Data!$AW153&gt;=15,Data!$S153&gt;=20,Data!$BH153&lt;&gt;Data!$BI153),"MG","LG")</f>
        <v>MG</v>
      </c>
      <c r="BM153" s="30" t="str">
        <f>IF(Data!$BK153="DG",Data!$BH153,IF(Data!$BK153="MG",Data!$BI153,Data!$BJ153))</f>
        <v>DI</v>
      </c>
      <c r="BN153" s="30" t="str">
        <f>IF(Data!$BL153="DG",Data!$BH153,IF(Data!$BL153="MG",Data!$BI153,Data!$BJ153))</f>
        <v>DIC</v>
      </c>
      <c r="BO153" s="40"/>
      <c r="BP153" s="40"/>
      <c r="BQ153" s="40"/>
      <c r="BR153" s="41"/>
      <c r="BS153" s="41"/>
      <c r="BT153" s="41" t="str">
        <f>VLOOKUP(Data!$BR153,'Key 1'!$B$1:$D$15,2,FALSE)</f>
        <v>TI</v>
      </c>
      <c r="BU153" s="41" t="str">
        <f>VLOOKUP(Data!$BS153,'Key 1'!$B$1:$D$15,2,FALSE)</f>
        <v>TI</v>
      </c>
      <c r="BV153" s="41">
        <f>VLOOKUP(Data!$BR153,'Key 1'!$B$1:$D$15,3,FALSE)</f>
        <v>0</v>
      </c>
      <c r="BW153" s="41">
        <f>VLOOKUP(Data!$BS153,'Key 1'!$B$1:$D$15,3,FALSE)</f>
        <v>0</v>
      </c>
      <c r="BX153" s="41" t="str">
        <f>IF(Data!$BK153="DG",IF(INT(Data!$BB153)-Data!$BB153&lt;0,"Low","High"),IF(Data!$BK153="MG",IF(INT(Data!$BC153)-Data!$BC153&lt;0,"Low","High"),IF(Data!$BK153="LG",IF(INT(Data!$BD153)-Data!$BD153&lt;0,"Low","High"),"High")))</f>
        <v>Low</v>
      </c>
      <c r="BY153" s="41" t="str">
        <f>IF(Data!$BL153="DG",IF(INT(Data!$BB153)-Data!$BB153&lt;0,"Low","High"),IF(Data!$BL153="MG",IF(INT(Data!$BC153)-Data!$BC153&lt;0,"Low","High"),IF(Data!$BL153="LG",IF(INT(Data!$BD153)-Data!$BD153&lt;0,"Low","High"),"High")))</f>
        <v>High</v>
      </c>
      <c r="BZ153" s="41" t="str">
        <f>IF(AND(Data!$BX153="High",Data!$BY153="High"),"High","Low")</f>
        <v>Low</v>
      </c>
      <c r="CA153" s="41" t="str">
        <f>IF(AND(Data!$BM153=Data!$BT153,Data!$BN153=Data!$BU153),"Matched",IF(Data!$BM153=Data!$BT153,"Sec Missed", IF(Data!$BN153=Data!$BU153," Pri Missed", "Both Missed")))</f>
        <v>Both Missed</v>
      </c>
      <c r="CB153" s="42">
        <v>100.0</v>
      </c>
      <c r="CC153" s="42">
        <v>100.0</v>
      </c>
      <c r="CD153" s="42">
        <v>100.0</v>
      </c>
      <c r="CE153" s="43" t="s">
        <v>101</v>
      </c>
      <c r="CF153" s="43" t="s">
        <v>101</v>
      </c>
      <c r="CG153" s="43" t="s">
        <v>15</v>
      </c>
      <c r="CH153" s="45" t="s">
        <v>101</v>
      </c>
      <c r="CI153" s="43" t="s">
        <v>97</v>
      </c>
      <c r="CJ153" s="42">
        <v>100.0</v>
      </c>
      <c r="CK153" s="43" t="s">
        <v>15</v>
      </c>
      <c r="CL153" s="43" t="s">
        <v>98</v>
      </c>
      <c r="CM153" s="42">
        <v>100.0</v>
      </c>
      <c r="CN153" s="43" t="s">
        <v>99</v>
      </c>
      <c r="CO153" s="1"/>
      <c r="CP153" s="1"/>
      <c r="CQ153" s="1"/>
      <c r="CR153" s="1"/>
      <c r="CS153" s="1"/>
      <c r="CT153" s="1"/>
      <c r="CU153" s="1"/>
    </row>
    <row r="154" ht="48.0" customHeight="1">
      <c r="A154" s="28">
        <v>2308.0</v>
      </c>
      <c r="B154" s="29">
        <v>28.0</v>
      </c>
      <c r="C154" s="30">
        <v>9.0</v>
      </c>
      <c r="D154" s="30">
        <v>4.0</v>
      </c>
      <c r="E154" s="30">
        <v>13.0</v>
      </c>
      <c r="F154" s="30">
        <v>27.16666666666668</v>
      </c>
      <c r="G154" s="30">
        <v>21.0</v>
      </c>
      <c r="H154" s="30">
        <v>20.0</v>
      </c>
      <c r="I154" s="30">
        <v>1.9411764705882353</v>
      </c>
      <c r="J154" s="30">
        <v>18.5</v>
      </c>
      <c r="K154" s="30">
        <v>15.0</v>
      </c>
      <c r="L154" s="30">
        <v>9.5</v>
      </c>
      <c r="M154" s="30">
        <v>5.0</v>
      </c>
      <c r="N154" s="30">
        <v>25.33333333333332</v>
      </c>
      <c r="O154" s="31">
        <f>LARGE(Data!$K154:$N154,1)</f>
        <v>25.33333333</v>
      </c>
      <c r="P154" s="31">
        <f>LARGE(Data!$K154:$N154,2)</f>
        <v>15</v>
      </c>
      <c r="Q154" s="31">
        <f>LARGE(Data!$K154:$N154,3)</f>
        <v>9.5</v>
      </c>
      <c r="R154" s="31">
        <f>LARGE(Data!$K154:$N154,4)</f>
        <v>5</v>
      </c>
      <c r="S154" s="32">
        <f>LARGE(Data!$C154:$F154,1)</f>
        <v>27.16666667</v>
      </c>
      <c r="T154" s="32">
        <f>LARGE(Data!$C154:$F154,2)</f>
        <v>13</v>
      </c>
      <c r="U154" s="32">
        <f>LARGE(Data!$C154:$F154,3)</f>
        <v>9</v>
      </c>
      <c r="V154" s="32">
        <f>LARGE(Data!$C154:$F154,4)</f>
        <v>4</v>
      </c>
      <c r="W154" s="33">
        <f>LARGE(Data!$G154:$J154,1)</f>
        <v>21</v>
      </c>
      <c r="X154" s="33">
        <f>LARGE(Data!$G154:$J154,2)</f>
        <v>20</v>
      </c>
      <c r="Y154" s="33">
        <f>LARGE(Data!$G154:$J154,3)</f>
        <v>18.5</v>
      </c>
      <c r="Z154" s="33">
        <f>LARGE(Data!$G154:$J154,4)</f>
        <v>1.941176471</v>
      </c>
      <c r="AA154" s="30">
        <f>Data!$O154-Data!$P154</f>
        <v>10.33333333</v>
      </c>
      <c r="AB154" s="30">
        <f>Data!$P154-Data!$Q154</f>
        <v>5.5</v>
      </c>
      <c r="AC154" s="30">
        <f>Data!$Q154-Data!$R154</f>
        <v>4.5</v>
      </c>
      <c r="AD154" s="30">
        <f>(Data!$AA154+Data!$AB154)/SUM(Data!$AA154:$AC154)</f>
        <v>0.7786885246</v>
      </c>
      <c r="AE154" s="31">
        <f>Data!$AA154^2/SQRT(Data!$AA154^2+Data!$AB154^2+Data!$AC154^2)</f>
        <v>8.514265646</v>
      </c>
      <c r="AF154" s="31">
        <f>Data!$AB154^2/SQRT(Data!$AA154^2+Data!$AB154^2+Data!$AC154^2)</f>
        <v>2.41207994</v>
      </c>
      <c r="AG154" s="31">
        <f>Data!$AC154^2/SQRT(Data!$AA154^2+Data!$AB154^2+Data!$AC154^2)</f>
        <v>1.614698142</v>
      </c>
      <c r="AH154" s="30">
        <f>Data!$S154-Data!$T154</f>
        <v>14.16666667</v>
      </c>
      <c r="AI154" s="30">
        <f>Data!$T154-Data!$U154</f>
        <v>4</v>
      </c>
      <c r="AJ154" s="30">
        <f>Data!$U154-Data!$V154</f>
        <v>5</v>
      </c>
      <c r="AK154" s="30">
        <f>(Data!$AH154+Data!$AI154)/(Data!$AH154+Data!$AI154+Data!$AJ154)</f>
        <v>0.7841726619</v>
      </c>
      <c r="AL154" s="32">
        <f>Data!$AH154^2/SQRT(Data!$AH154^2+Data!$AI154^2+Data!$AJ154^2)</f>
        <v>12.90927988</v>
      </c>
      <c r="AM154" s="32">
        <f>Data!$AI154^2/SQRT(Data!$AH154^2+Data!$AI154^2+Data!$AJ154^2)</f>
        <v>1.029168888</v>
      </c>
      <c r="AN154" s="32">
        <f>Data!$AJ154^2/SQRT(Data!$AH154^2+Data!$AI154^2+Data!$AJ154^2)</f>
        <v>1.608076387</v>
      </c>
      <c r="AO154" s="30">
        <f>Data!$W154-Data!$X154</f>
        <v>1</v>
      </c>
      <c r="AP154" s="30">
        <f>Data!$X154-Data!$Y154</f>
        <v>1.5</v>
      </c>
      <c r="AQ154" s="30">
        <f>Data!$Y154-Data!$Z154</f>
        <v>16.55882353</v>
      </c>
      <c r="AR154" s="30">
        <f>(Data!$AO154+Data!$AP154)/(Data!$AO154+Data!$AP154+Data!$AQ154)</f>
        <v>0.1311728395</v>
      </c>
      <c r="AS154" s="33">
        <f>Data!$AO154^2/SQRT(Data!$AO154^2+Data!$AP154^2+Data!$AQ154^2)</f>
        <v>0.06003601163</v>
      </c>
      <c r="AT154" s="33">
        <f>Data!$AP154^2/SQRT(Data!$AO154^2+Data!$AP154^2+Data!$AQ154^2)</f>
        <v>0.1350810262</v>
      </c>
      <c r="AU154" s="33">
        <f>Data!$AQ154^2/SQRT(Data!$AO154^2+Data!$AP154^2+Data!$AQ154^2)</f>
        <v>16.4615524</v>
      </c>
      <c r="AV154" s="34">
        <f>_xlfn.VAR.P(Data!$K154:$N154)</f>
        <v>57.58854167</v>
      </c>
      <c r="AW154" s="35">
        <f>_xlfn.VAR.P(Data!$C154:$F154)</f>
        <v>74.33854167</v>
      </c>
      <c r="AX154" s="36">
        <f>_xlfn.VAR.P(Data!$G154:$J154)</f>
        <v>60.81590614</v>
      </c>
      <c r="AY154" s="37"/>
      <c r="AZ154" s="38"/>
      <c r="BA154" s="39"/>
      <c r="BB154" s="30" t="str">
        <f>IF(AND(Data!$AE154&gt;Data!$AF154,Data!$AE154&gt;Data!$AG154),"1",IF(AND(Data!$AF154&gt;Data!$AE154,Data!$AF154&gt;Data!$AG154),IF(Data!$AF154&lt;2.5*Data!$AE154,"1.2",IF(OR(Data!$AE154&gt;2.5,Data!$AE154+Data!$AF154+Data!$AG154&lt;9),"2.2","2")),IF(AND(Data!$AG154&gt;3.5*Data!$AE154,Data!$AG154&gt;3.5*Data!$AF154,Data!$AE154+Data!$AF154+Data!$AG154&gt;11,Data!$AE154+Data!$AF154&lt;2,Data!$Q154&gt;=18),"3",IF((Data!$AE154&gt;3*Data!$AF154),"1.3",IF(AND(Data!$AF154&gt;3*Data!$AE154,Data!$AF154&gt;2),"2.3","3.3")))))</f>
        <v>1</v>
      </c>
      <c r="BC154" s="30" t="str">
        <f>IF(AND(Data!$AL154&gt;Data!$AM154,Data!$AL154&gt;Data!$AN154),"1",IF(AND(Data!$AM154&gt;Data!$AL154,Data!$AM154&gt;Data!$AN154),IF(Data!$AM154&lt;2.5*Data!$AL154,"1.2",IF(OR(Data!$AL154&gt;2.5,Data!$AL154+Data!$AM154+Data!$AN154&lt;9),"2.2","2")),IF(AND(Data!$AN154&gt;3.5*Data!$AL154,Data!$AN154&gt;3.5*Data!$AM154,Data!$AL154+Data!$AM154+Data!$AN154&gt;11,Data!$AL154+Data!$AM154&lt;2,Data!$U154&gt;=18),"3",IF((Data!$AL154&gt;3*Data!$AM154),"1.3",IF(AND(Data!$AM154&gt;3*Data!$AL154,Data!$AM154&gt;2),"2.3","3.3")))))</f>
        <v>1</v>
      </c>
      <c r="BD154" s="30" t="str">
        <f>IF(AND(Data!$AS154&gt;Data!$AT154,Data!$AS154&gt;Data!$AU154),"1",IF(AND(Data!$AT154&gt;Data!$AS154,Data!$AT154&gt;Data!$AU154),IF(Data!$AT154&lt;2.5*Data!$AS154,"1.2",IF(OR(Data!$AS154&gt;2.5,Data!$AS154+Data!$AT154+Data!$AU154&lt;9),"2.2","2")),IF(AND(Data!$AU154&gt;3.5*Data!$AS154,Data!$AU154&gt;3.5*Data!$AT154,Data!$AS154+Data!$AT154+Data!$AU154&gt;11,Data!$AS154+Data!$AT154&lt;2,Data!$Y154&gt;=18),"3",IF((Data!$AS154&gt;3*Data!$AT154),"1.3",IF(AND(Data!$AT154&gt;3*Data!$AS154,Data!$AT154&gt;2),"2.3","3.3")))))</f>
        <v>3</v>
      </c>
      <c r="BE154" s="30" t="str">
        <f t="array" ref="BE154">XLOOKUP(Data!$O154,Data!$K154:$N154,$K$1:$N$1,"?",0,1)&amp;XLOOKUP(Data!$P154,Data!$K154:$N154,$K$1:$N$1,"?",0,1)&amp;XLOOKUP(Data!$Q154,Data!$K154:$N154,$K$1:$N$1,"?",0,1)</f>
        <v>CDI</v>
      </c>
      <c r="BF154" s="30" t="str">
        <f t="array" ref="BF154">XLOOKUP(Data!$S154,Data!$C154:$F154,$C$1:$F$1,"?",0,1)&amp;XLOOKUP(Data!$T154,Data!$C154:$F154,$C$1:$F$1,"?",0,1)&amp;XLOOKUP(Data!$U154,Data!$C154:$F154,$C$1:$F$1,"?",0,1)</f>
        <v>CSD</v>
      </c>
      <c r="BG154" s="30" t="str">
        <f t="array" ref="BG154">XLOOKUP(Data!$W154,Data!$G154:$J154,$G$1:$J$1,"?",0,1)&amp;XLOOKUP(Data!$X154,Data!$G154:$J154,$G$1:$J$1,"?",0,1)&amp;XLOOKUP(Data!$Y154,Data!$G154:$J154,$G$1:$J$1,"?",0,1)</f>
        <v>DIC</v>
      </c>
      <c r="BH154" s="30" t="str">
        <f>VLOOKUP(LEFT(Data!$BE154,Data!$BB154),'Key 2'!$A$1:$C$40,2,FALSE)</f>
        <v>C</v>
      </c>
      <c r="BI154" s="30" t="str">
        <f>VLOOKUP(LEFT(Data!$BF154,Data!$BC154),'Key 2'!$A$1:$C$40,2,FALSE)</f>
        <v>C</v>
      </c>
      <c r="BJ154" s="30" t="str">
        <f>VLOOKUP(LEFT(Data!$BG154,Data!$BD154),'Key 2'!$A$1:$C$40,2,FALSE)</f>
        <v>DIC</v>
      </c>
      <c r="BK154" s="30" t="str">
        <f>IF(AND(Data!$AV154&gt;=15,Data!$O154&gt;=20),"DG",IF(AND(Data!$AW154&gt;=15,Data!$S154&gt;=20),"MG",IF(AND(Data!$AV154&gt;=15,Data!$W154&gt;=20),"LG","0")))</f>
        <v>DG</v>
      </c>
      <c r="BL154" s="30" t="str">
        <f>IF(AND(Data!$BK154="DG",Data!$AW154&gt;=15,Data!$S154&gt;=20,Data!$BH154&lt;&gt;Data!$BI154),"MG","LG")</f>
        <v>LG</v>
      </c>
      <c r="BM154" s="30" t="str">
        <f>IF(Data!$BK154="DG",Data!$BH154,IF(Data!$BK154="MG",Data!$BI154,Data!$BJ154))</f>
        <v>C</v>
      </c>
      <c r="BN154" s="30" t="str">
        <f>IF(Data!$BL154="DG",Data!$BH154,IF(Data!$BL154="MG",Data!$BI154,Data!$BJ154))</f>
        <v>DIC</v>
      </c>
      <c r="BO154" s="40"/>
      <c r="BP154" s="40"/>
      <c r="BQ154" s="40"/>
      <c r="BR154" s="41"/>
      <c r="BS154" s="41"/>
      <c r="BT154" s="41" t="str">
        <f>VLOOKUP(Data!$BR154,'Key 1'!$B$1:$D$15,2,FALSE)</f>
        <v>TI</v>
      </c>
      <c r="BU154" s="41" t="str">
        <f>VLOOKUP(Data!$BS154,'Key 1'!$B$1:$D$15,2,FALSE)</f>
        <v>TI</v>
      </c>
      <c r="BV154" s="41">
        <f>VLOOKUP(Data!$BR154,'Key 1'!$B$1:$D$15,3,FALSE)</f>
        <v>0</v>
      </c>
      <c r="BW154" s="41">
        <f>VLOOKUP(Data!$BS154,'Key 1'!$B$1:$D$15,3,FALSE)</f>
        <v>0</v>
      </c>
      <c r="BX154" s="41" t="str">
        <f>IF(Data!$BK154="DG",IF(INT(Data!$BB154)-Data!$BB154&lt;0,"Low","High"),IF(Data!$BK154="MG",IF(INT(Data!$BC154)-Data!$BC154&lt;0,"Low","High"),IF(Data!$BK154="LG",IF(INT(Data!$BD154)-Data!$BD154&lt;0,"Low","High"),"High")))</f>
        <v>High</v>
      </c>
      <c r="BY154" s="41" t="str">
        <f>IF(Data!$BL154="DG",IF(INT(Data!$BB154)-Data!$BB154&lt;0,"Low","High"),IF(Data!$BL154="MG",IF(INT(Data!$BC154)-Data!$BC154&lt;0,"Low","High"),IF(Data!$BL154="LG",IF(INT(Data!$BD154)-Data!$BD154&lt;0,"Low","High"),"High")))</f>
        <v>High</v>
      </c>
      <c r="BZ154" s="41" t="str">
        <f>IF(AND(Data!$BX154="High",Data!$BY154="High"),"High","Low")</f>
        <v>High</v>
      </c>
      <c r="CA154" s="41" t="str">
        <f>IF(AND(Data!$BM154=Data!$BT154,Data!$BN154=Data!$BU154),"Matched",IF(Data!$BM154=Data!$BT154,"Sec Missed", IF(Data!$BN154=Data!$BU154," Pri Missed", "Both Missed")))</f>
        <v>Both Missed</v>
      </c>
      <c r="CB154" s="42">
        <v>100.0</v>
      </c>
      <c r="CC154" s="42">
        <v>100.0</v>
      </c>
      <c r="CD154" s="42">
        <v>100.0</v>
      </c>
      <c r="CE154" s="43" t="s">
        <v>3</v>
      </c>
      <c r="CF154" s="43" t="s">
        <v>3</v>
      </c>
      <c r="CG154" s="43" t="s">
        <v>101</v>
      </c>
      <c r="CH154" s="45" t="s">
        <v>3</v>
      </c>
      <c r="CI154" s="43" t="s">
        <v>97</v>
      </c>
      <c r="CJ154" s="42">
        <v>100.0</v>
      </c>
      <c r="CK154" s="43" t="s">
        <v>101</v>
      </c>
      <c r="CL154" s="43" t="s">
        <v>98</v>
      </c>
      <c r="CM154" s="42">
        <v>100.0</v>
      </c>
      <c r="CN154" s="43" t="s">
        <v>103</v>
      </c>
      <c r="CO154" s="1"/>
      <c r="CP154" s="1"/>
      <c r="CQ154" s="1"/>
      <c r="CR154" s="1"/>
      <c r="CS154" s="1"/>
      <c r="CT154" s="1"/>
      <c r="CU154" s="1"/>
    </row>
    <row r="155" ht="48.0" customHeight="1">
      <c r="A155" s="28">
        <v>2309.0</v>
      </c>
      <c r="B155" s="29">
        <v>28.0</v>
      </c>
      <c r="C155" s="30">
        <v>20.0</v>
      </c>
      <c r="D155" s="30">
        <v>26.5</v>
      </c>
      <c r="E155" s="30">
        <v>2.0</v>
      </c>
      <c r="F155" s="30">
        <v>9.0</v>
      </c>
      <c r="G155" s="30">
        <v>25.0</v>
      </c>
      <c r="H155" s="30">
        <v>26.0</v>
      </c>
      <c r="I155" s="30">
        <v>1.7058823529411764</v>
      </c>
      <c r="J155" s="30">
        <v>14.0</v>
      </c>
      <c r="K155" s="30">
        <v>23.0</v>
      </c>
      <c r="L155" s="30">
        <v>26.375</v>
      </c>
      <c r="M155" s="30">
        <v>2.2999999999999994</v>
      </c>
      <c r="N155" s="30">
        <v>11.0</v>
      </c>
      <c r="O155" s="31">
        <f>LARGE(Data!$K155:$N155,1)</f>
        <v>26.375</v>
      </c>
      <c r="P155" s="31">
        <f>LARGE(Data!$K155:$N155,2)</f>
        <v>23</v>
      </c>
      <c r="Q155" s="31">
        <f>LARGE(Data!$K155:$N155,3)</f>
        <v>11</v>
      </c>
      <c r="R155" s="31">
        <f>LARGE(Data!$K155:$N155,4)</f>
        <v>2.3</v>
      </c>
      <c r="S155" s="32">
        <f>LARGE(Data!$C155:$F155,1)</f>
        <v>26.5</v>
      </c>
      <c r="T155" s="32">
        <f>LARGE(Data!$C155:$F155,2)</f>
        <v>20</v>
      </c>
      <c r="U155" s="32">
        <f>LARGE(Data!$C155:$F155,3)</f>
        <v>9</v>
      </c>
      <c r="V155" s="32">
        <f>LARGE(Data!$C155:$F155,4)</f>
        <v>2</v>
      </c>
      <c r="W155" s="33">
        <f>LARGE(Data!$G155:$J155,1)</f>
        <v>26</v>
      </c>
      <c r="X155" s="33">
        <f>LARGE(Data!$G155:$J155,2)</f>
        <v>25</v>
      </c>
      <c r="Y155" s="33">
        <f>LARGE(Data!$G155:$J155,3)</f>
        <v>14</v>
      </c>
      <c r="Z155" s="33">
        <f>LARGE(Data!$G155:$J155,4)</f>
        <v>1.705882353</v>
      </c>
      <c r="AA155" s="30">
        <f>Data!$O155-Data!$P155</f>
        <v>3.375</v>
      </c>
      <c r="AB155" s="30">
        <f>Data!$P155-Data!$Q155</f>
        <v>12</v>
      </c>
      <c r="AC155" s="30">
        <f>Data!$Q155-Data!$R155</f>
        <v>8.7</v>
      </c>
      <c r="AD155" s="30">
        <f>(Data!$AA155+Data!$AB155)/SUM(Data!$AA155:$AC155)</f>
        <v>0.6386292835</v>
      </c>
      <c r="AE155" s="31">
        <f>Data!$AA155^2/SQRT(Data!$AA155^2+Data!$AB155^2+Data!$AC155^2)</f>
        <v>0.7493173483</v>
      </c>
      <c r="AF155" s="31">
        <f>Data!$AB155^2/SQRT(Data!$AA155^2+Data!$AB155^2+Data!$AC155^2)</f>
        <v>9.472851416</v>
      </c>
      <c r="AG155" s="31">
        <f>Data!$AC155^2/SQRT(Data!$AA155^2+Data!$AB155^2+Data!$AC155^2)</f>
        <v>4.979167526</v>
      </c>
      <c r="AH155" s="30">
        <f>Data!$S155-Data!$T155</f>
        <v>6.5</v>
      </c>
      <c r="AI155" s="30">
        <f>Data!$T155-Data!$U155</f>
        <v>11</v>
      </c>
      <c r="AJ155" s="30">
        <f>Data!$U155-Data!$V155</f>
        <v>7</v>
      </c>
      <c r="AK155" s="30">
        <f>(Data!$AH155+Data!$AI155)/(Data!$AH155+Data!$AI155+Data!$AJ155)</f>
        <v>0.7142857143</v>
      </c>
      <c r="AL155" s="32">
        <f>Data!$AH155^2/SQRT(Data!$AH155^2+Data!$AI155^2+Data!$AJ155^2)</f>
        <v>2.900032492</v>
      </c>
      <c r="AM155" s="32">
        <f>Data!$AI155^2/SQRT(Data!$AH155^2+Data!$AI155^2+Data!$AJ155^2)</f>
        <v>8.305418499</v>
      </c>
      <c r="AN155" s="32">
        <f>Data!$AJ155^2/SQRT(Data!$AH155^2+Data!$AI155^2+Data!$AJ155^2)</f>
        <v>3.363351293</v>
      </c>
      <c r="AO155" s="30">
        <f>Data!$W155-Data!$X155</f>
        <v>1</v>
      </c>
      <c r="AP155" s="30">
        <f>Data!$X155-Data!$Y155</f>
        <v>11</v>
      </c>
      <c r="AQ155" s="30">
        <f>Data!$Y155-Data!$Z155</f>
        <v>12.29411765</v>
      </c>
      <c r="AR155" s="30">
        <f>(Data!$AO155+Data!$AP155)/(Data!$AO155+Data!$AP155+Data!$AQ155)</f>
        <v>0.4939467312</v>
      </c>
      <c r="AS155" s="33">
        <f>Data!$AO155^2/SQRT(Data!$AO155^2+Data!$AP155^2+Data!$AQ155^2)</f>
        <v>0.06050665037</v>
      </c>
      <c r="AT155" s="33">
        <f>Data!$AP155^2/SQRT(Data!$AO155^2+Data!$AP155^2+Data!$AQ155^2)</f>
        <v>7.321304694</v>
      </c>
      <c r="AU155" s="33">
        <f>Data!$AQ155^2/SQRT(Data!$AO155^2+Data!$AP155^2+Data!$AQ155^2)</f>
        <v>9.145297559</v>
      </c>
      <c r="AV155" s="34">
        <f>_xlfn.VAR.P(Data!$K155:$N155)</f>
        <v>92.22292969</v>
      </c>
      <c r="AW155" s="35">
        <f>_xlfn.VAR.P(Data!$C155:$F155)</f>
        <v>90.171875</v>
      </c>
      <c r="AX155" s="36">
        <f>_xlfn.VAR.P(Data!$G155:$J155)</f>
        <v>96.87283737</v>
      </c>
      <c r="AY155" s="37"/>
      <c r="AZ155" s="38"/>
      <c r="BA155" s="39"/>
      <c r="BB155" s="30" t="str">
        <f>IF(AND(Data!$AE155&gt;Data!$AF155,Data!$AE155&gt;Data!$AG155),"1",IF(AND(Data!$AF155&gt;Data!$AE155,Data!$AF155&gt;Data!$AG155),IF(Data!$AF155&lt;2.5*Data!$AE155,"1.2",IF(OR(Data!$AE155&gt;2.5,Data!$AE155+Data!$AF155+Data!$AG155&lt;9),"2.2","2")),IF(AND(Data!$AG155&gt;3.5*Data!$AE155,Data!$AG155&gt;3.5*Data!$AF155,Data!$AE155+Data!$AF155+Data!$AG155&gt;11,Data!$AE155+Data!$AF155&lt;2,Data!$Q155&gt;=18),"3",IF((Data!$AE155&gt;3*Data!$AF155),"1.3",IF(AND(Data!$AF155&gt;3*Data!$AE155,Data!$AF155&gt;2),"2.3","3.3")))))</f>
        <v>2</v>
      </c>
      <c r="BC155" s="30" t="str">
        <f>IF(AND(Data!$AL155&gt;Data!$AM155,Data!$AL155&gt;Data!$AN155),"1",IF(AND(Data!$AM155&gt;Data!$AL155,Data!$AM155&gt;Data!$AN155),IF(Data!$AM155&lt;2.5*Data!$AL155,"1.2",IF(OR(Data!$AL155&gt;2.5,Data!$AL155+Data!$AM155+Data!$AN155&lt;9),"2.2","2")),IF(AND(Data!$AN155&gt;3.5*Data!$AL155,Data!$AN155&gt;3.5*Data!$AM155,Data!$AL155+Data!$AM155+Data!$AN155&gt;11,Data!$AL155+Data!$AM155&lt;2,Data!$U155&gt;=18),"3",IF((Data!$AL155&gt;3*Data!$AM155),"1.3",IF(AND(Data!$AM155&gt;3*Data!$AL155,Data!$AM155&gt;2),"2.3","3.3")))))</f>
        <v>2.2</v>
      </c>
      <c r="BD155" s="30" t="str">
        <f>IF(AND(Data!$AS155&gt;Data!$AT155,Data!$AS155&gt;Data!$AU155),"1",IF(AND(Data!$AT155&gt;Data!$AS155,Data!$AT155&gt;Data!$AU155),IF(Data!$AT155&lt;2.5*Data!$AS155,"1.2",IF(OR(Data!$AS155&gt;2.5,Data!$AS155+Data!$AT155+Data!$AU155&lt;9),"2.2","2")),IF(AND(Data!$AU155&gt;3.5*Data!$AS155,Data!$AU155&gt;3.5*Data!$AT155,Data!$AS155+Data!$AT155+Data!$AU155&gt;11,Data!$AS155+Data!$AT155&lt;2,Data!$Y155&gt;=18),"3",IF((Data!$AS155&gt;3*Data!$AT155),"1.3",IF(AND(Data!$AT155&gt;3*Data!$AS155,Data!$AT155&gt;2),"2.3","3.3")))))</f>
        <v>2.3</v>
      </c>
      <c r="BE155" s="30" t="str">
        <f t="array" ref="BE155">XLOOKUP(Data!$O155,Data!$K155:$N155,$K$1:$N$1,"?",0,1)&amp;XLOOKUP(Data!$P155,Data!$K155:$N155,$K$1:$N$1,"?",0,1)&amp;XLOOKUP(Data!$Q155,Data!$K155:$N155,$K$1:$N$1,"?",0,1)</f>
        <v>IDC</v>
      </c>
      <c r="BF155" s="30" t="str">
        <f t="array" ref="BF155">XLOOKUP(Data!$S155,Data!$C155:$F155,$C$1:$F$1,"?",0,1)&amp;XLOOKUP(Data!$T155,Data!$C155:$F155,$C$1:$F$1,"?",0,1)&amp;XLOOKUP(Data!$U155,Data!$C155:$F155,$C$1:$F$1,"?",0,1)</f>
        <v>IDC</v>
      </c>
      <c r="BG155" s="30" t="str">
        <f t="array" ref="BG155">XLOOKUP(Data!$W155,Data!$G155:$J155,$G$1:$J$1,"?",0,1)&amp;XLOOKUP(Data!$X155,Data!$G155:$J155,$G$1:$J$1,"?",0,1)&amp;XLOOKUP(Data!$Y155,Data!$G155:$J155,$G$1:$J$1,"?",0,1)</f>
        <v>IDC</v>
      </c>
      <c r="BH155" s="30" t="str">
        <f>VLOOKUP(LEFT(Data!$BE155,Data!$BB155),'Key 2'!$A$1:$C$40,2,FALSE)</f>
        <v>DI</v>
      </c>
      <c r="BI155" s="30" t="str">
        <f>VLOOKUP(LEFT(Data!$BF155,Data!$BC155),'Key 2'!$A$1:$C$40,2,FALSE)</f>
        <v>DI</v>
      </c>
      <c r="BJ155" s="30" t="str">
        <f>VLOOKUP(LEFT(Data!$BG155,Data!$BD155),'Key 2'!$A$1:$C$40,2,FALSE)</f>
        <v>DI</v>
      </c>
      <c r="BK155" s="30" t="str">
        <f>IF(AND(Data!$AV155&gt;=15,Data!$O155&gt;=20),"DG",IF(AND(Data!$AW155&gt;=15,Data!$S155&gt;=20),"MG",IF(AND(Data!$AV155&gt;=15,Data!$W155&gt;=20),"LG","0")))</f>
        <v>DG</v>
      </c>
      <c r="BL155" s="30" t="str">
        <f>IF(AND(Data!$BK155="DG",Data!$AW155&gt;=15,Data!$S155&gt;=20,Data!$BH155&lt;&gt;Data!$BI155),"MG","LG")</f>
        <v>LG</v>
      </c>
      <c r="BM155" s="30" t="str">
        <f>IF(Data!$BK155="DG",Data!$BH155,IF(Data!$BK155="MG",Data!$BI155,Data!$BJ155))</f>
        <v>DI</v>
      </c>
      <c r="BN155" s="30" t="str">
        <f>IF(Data!$BL155="DG",Data!$BH155,IF(Data!$BL155="MG",Data!$BI155,Data!$BJ155))</f>
        <v>DI</v>
      </c>
      <c r="BO155" s="40"/>
      <c r="BP155" s="40"/>
      <c r="BQ155" s="40"/>
      <c r="BR155" s="41"/>
      <c r="BS155" s="41"/>
      <c r="BT155" s="41" t="str">
        <f>VLOOKUP(Data!$BR155,'Key 1'!$B$1:$D$15,2,FALSE)</f>
        <v>TI</v>
      </c>
      <c r="BU155" s="41" t="str">
        <f>VLOOKUP(Data!$BS155,'Key 1'!$B$1:$D$15,2,FALSE)</f>
        <v>TI</v>
      </c>
      <c r="BV155" s="41">
        <f>VLOOKUP(Data!$BR155,'Key 1'!$B$1:$D$15,3,FALSE)</f>
        <v>0</v>
      </c>
      <c r="BW155" s="41">
        <f>VLOOKUP(Data!$BS155,'Key 1'!$B$1:$D$15,3,FALSE)</f>
        <v>0</v>
      </c>
      <c r="BX155" s="41" t="str">
        <f>IF(Data!$BK155="DG",IF(INT(Data!$BB155)-Data!$BB155&lt;0,"Low","High"),IF(Data!$BK155="MG",IF(INT(Data!$BC155)-Data!$BC155&lt;0,"Low","High"),IF(Data!$BK155="LG",IF(INT(Data!$BD155)-Data!$BD155&lt;0,"Low","High"),"High")))</f>
        <v>High</v>
      </c>
      <c r="BY155" s="41" t="str">
        <f>IF(Data!$BL155="DG",IF(INT(Data!$BB155)-Data!$BB155&lt;0,"Low","High"),IF(Data!$BL155="MG",IF(INT(Data!$BC155)-Data!$BC155&lt;0,"Low","High"),IF(Data!$BL155="LG",IF(INT(Data!$BD155)-Data!$BD155&lt;0,"Low","High"),"High")))</f>
        <v>Low</v>
      </c>
      <c r="BZ155" s="41" t="str">
        <f>IF(AND(Data!$BX155="High",Data!$BY155="High"),"High","Low")</f>
        <v>Low</v>
      </c>
      <c r="CA155" s="41" t="str">
        <f>IF(AND(Data!$BM155=Data!$BT155,Data!$BN155=Data!$BU155),"Matched",IF(Data!$BM155=Data!$BT155,"Sec Missed", IF(Data!$BN155=Data!$BU155," Pri Missed", "Both Missed")))</f>
        <v>Both Missed</v>
      </c>
      <c r="CB155" s="42">
        <v>100.0</v>
      </c>
      <c r="CC155" s="42">
        <v>100.0</v>
      </c>
      <c r="CD155" s="42">
        <v>100.0</v>
      </c>
      <c r="CE155" s="43" t="s">
        <v>15</v>
      </c>
      <c r="CF155" s="43" t="s">
        <v>15</v>
      </c>
      <c r="CG155" s="43" t="s">
        <v>15</v>
      </c>
      <c r="CH155" s="45" t="s">
        <v>15</v>
      </c>
      <c r="CI155" s="43" t="s">
        <v>97</v>
      </c>
      <c r="CJ155" s="42">
        <v>100.0</v>
      </c>
      <c r="CK155" s="43" t="s">
        <v>15</v>
      </c>
      <c r="CL155" s="43" t="s">
        <v>98</v>
      </c>
      <c r="CM155" s="42">
        <v>100.0</v>
      </c>
      <c r="CN155" s="43" t="s">
        <v>99</v>
      </c>
      <c r="CO155" s="1"/>
      <c r="CP155" s="1"/>
      <c r="CQ155" s="1"/>
      <c r="CR155" s="1"/>
      <c r="CS155" s="1"/>
      <c r="CT155" s="1"/>
      <c r="CU155" s="1"/>
    </row>
    <row r="156" ht="48.0" customHeight="1">
      <c r="A156" s="28">
        <v>2310.0</v>
      </c>
      <c r="B156" s="29">
        <v>28.0</v>
      </c>
      <c r="C156" s="30">
        <v>22.5</v>
      </c>
      <c r="D156" s="30">
        <v>25.0</v>
      </c>
      <c r="E156" s="30">
        <v>10.0</v>
      </c>
      <c r="F156" s="30">
        <v>7.0</v>
      </c>
      <c r="G156" s="30">
        <v>14.0</v>
      </c>
      <c r="H156" s="30">
        <v>20.0</v>
      </c>
      <c r="I156" s="30">
        <v>7.0</v>
      </c>
      <c r="J156" s="30">
        <v>18.5</v>
      </c>
      <c r="K156" s="30">
        <v>18.0</v>
      </c>
      <c r="L156" s="30">
        <v>23.5</v>
      </c>
      <c r="M156" s="30">
        <v>7.0</v>
      </c>
      <c r="N156" s="30">
        <v>12.0</v>
      </c>
      <c r="O156" s="31">
        <f>LARGE(Data!$K156:$N156,1)</f>
        <v>23.5</v>
      </c>
      <c r="P156" s="31">
        <f>LARGE(Data!$K156:$N156,2)</f>
        <v>18</v>
      </c>
      <c r="Q156" s="31">
        <f>LARGE(Data!$K156:$N156,3)</f>
        <v>12</v>
      </c>
      <c r="R156" s="31">
        <f>LARGE(Data!$K156:$N156,4)</f>
        <v>7</v>
      </c>
      <c r="S156" s="32">
        <f>LARGE(Data!$C156:$F156,1)</f>
        <v>25</v>
      </c>
      <c r="T156" s="32">
        <f>LARGE(Data!$C156:$F156,2)</f>
        <v>22.5</v>
      </c>
      <c r="U156" s="32">
        <f>LARGE(Data!$C156:$F156,3)</f>
        <v>10</v>
      </c>
      <c r="V156" s="32">
        <f>LARGE(Data!$C156:$F156,4)</f>
        <v>7</v>
      </c>
      <c r="W156" s="33">
        <f>LARGE(Data!$G156:$J156,1)</f>
        <v>20</v>
      </c>
      <c r="X156" s="33">
        <f>LARGE(Data!$G156:$J156,2)</f>
        <v>18.5</v>
      </c>
      <c r="Y156" s="33">
        <f>LARGE(Data!$G156:$J156,3)</f>
        <v>14</v>
      </c>
      <c r="Z156" s="33">
        <f>LARGE(Data!$G156:$J156,4)</f>
        <v>7</v>
      </c>
      <c r="AA156" s="30">
        <f>Data!$O156-Data!$P156</f>
        <v>5.5</v>
      </c>
      <c r="AB156" s="30">
        <f>Data!$P156-Data!$Q156</f>
        <v>6</v>
      </c>
      <c r="AC156" s="30">
        <f>Data!$Q156-Data!$R156</f>
        <v>5</v>
      </c>
      <c r="AD156" s="30">
        <f>(Data!$AA156+Data!$AB156)/SUM(Data!$AA156:$AC156)</f>
        <v>0.696969697</v>
      </c>
      <c r="AE156" s="31">
        <f>Data!$AA156^2/SQRT(Data!$AA156^2+Data!$AB156^2+Data!$AC156^2)</f>
        <v>3.166714732</v>
      </c>
      <c r="AF156" s="31">
        <f>Data!$AB156^2/SQRT(Data!$AA156^2+Data!$AB156^2+Data!$AC156^2)</f>
        <v>3.768652243</v>
      </c>
      <c r="AG156" s="31">
        <f>Data!$AC156^2/SQRT(Data!$AA156^2+Data!$AB156^2+Data!$AC156^2)</f>
        <v>2.617119613</v>
      </c>
      <c r="AH156" s="30">
        <f>Data!$S156-Data!$T156</f>
        <v>2.5</v>
      </c>
      <c r="AI156" s="30">
        <f>Data!$T156-Data!$U156</f>
        <v>12.5</v>
      </c>
      <c r="AJ156" s="30">
        <f>Data!$U156-Data!$V156</f>
        <v>3</v>
      </c>
      <c r="AK156" s="30">
        <f>(Data!$AH156+Data!$AI156)/(Data!$AH156+Data!$AI156+Data!$AJ156)</f>
        <v>0.8333333333</v>
      </c>
      <c r="AL156" s="32">
        <f>Data!$AH156^2/SQRT(Data!$AH156^2+Data!$AI156^2+Data!$AJ156^2)</f>
        <v>0.4772522177</v>
      </c>
      <c r="AM156" s="32">
        <f>Data!$AI156^2/SQRT(Data!$AH156^2+Data!$AI156^2+Data!$AJ156^2)</f>
        <v>11.93130544</v>
      </c>
      <c r="AN156" s="32">
        <f>Data!$AJ156^2/SQRT(Data!$AH156^2+Data!$AI156^2+Data!$AJ156^2)</f>
        <v>0.6872431935</v>
      </c>
      <c r="AO156" s="30">
        <f>Data!$W156-Data!$X156</f>
        <v>1.5</v>
      </c>
      <c r="AP156" s="30">
        <f>Data!$X156-Data!$Y156</f>
        <v>4.5</v>
      </c>
      <c r="AQ156" s="30">
        <f>Data!$Y156-Data!$Z156</f>
        <v>7</v>
      </c>
      <c r="AR156" s="30">
        <f>(Data!$AO156+Data!$AP156)/(Data!$AO156+Data!$AP156+Data!$AQ156)</f>
        <v>0.4615384615</v>
      </c>
      <c r="AS156" s="33">
        <f>Data!$AO156^2/SQRT(Data!$AO156^2+Data!$AP156^2+Data!$AQ156^2)</f>
        <v>0.2660905782</v>
      </c>
      <c r="AT156" s="33">
        <f>Data!$AP156^2/SQRT(Data!$AO156^2+Data!$AP156^2+Data!$AQ156^2)</f>
        <v>2.394815204</v>
      </c>
      <c r="AU156" s="33">
        <f>Data!$AQ156^2/SQRT(Data!$AO156^2+Data!$AP156^2+Data!$AQ156^2)</f>
        <v>5.794861481</v>
      </c>
      <c r="AV156" s="34">
        <f>_xlfn.VAR.P(Data!$K156:$N156)</f>
        <v>38.546875</v>
      </c>
      <c r="AW156" s="35">
        <f>_xlfn.VAR.P(Data!$C156:$F156)</f>
        <v>60.046875</v>
      </c>
      <c r="AX156" s="36">
        <f>_xlfn.VAR.P(Data!$G156:$J156)</f>
        <v>25.546875</v>
      </c>
      <c r="AY156" s="37"/>
      <c r="AZ156" s="38"/>
      <c r="BA156" s="39"/>
      <c r="BB156" s="30" t="str">
        <f>IF(AND(Data!$AE156&gt;Data!$AF156,Data!$AE156&gt;Data!$AG156),"1",IF(AND(Data!$AF156&gt;Data!$AE156,Data!$AF156&gt;Data!$AG156),IF(Data!$AF156&lt;2.5*Data!$AE156,"1.2",IF(OR(Data!$AE156&gt;2.5,Data!$AE156+Data!$AF156+Data!$AG156&lt;9),"2.2","2")),IF(AND(Data!$AG156&gt;3.5*Data!$AE156,Data!$AG156&gt;3.5*Data!$AF156,Data!$AE156+Data!$AF156+Data!$AG156&gt;11,Data!$AE156+Data!$AF156&lt;2,Data!$Q156&gt;=18),"3",IF((Data!$AE156&gt;3*Data!$AF156),"1.3",IF(AND(Data!$AF156&gt;3*Data!$AE156,Data!$AF156&gt;2),"2.3","3.3")))))</f>
        <v>1.2</v>
      </c>
      <c r="BC156" s="30" t="str">
        <f>IF(AND(Data!$AL156&gt;Data!$AM156,Data!$AL156&gt;Data!$AN156),"1",IF(AND(Data!$AM156&gt;Data!$AL156,Data!$AM156&gt;Data!$AN156),IF(Data!$AM156&lt;2.5*Data!$AL156,"1.2",IF(OR(Data!$AL156&gt;2.5,Data!$AL156+Data!$AM156+Data!$AN156&lt;9),"2.2","2")),IF(AND(Data!$AN156&gt;3.5*Data!$AL156,Data!$AN156&gt;3.5*Data!$AM156,Data!$AL156+Data!$AM156+Data!$AN156&gt;11,Data!$AL156+Data!$AM156&lt;2,Data!$U156&gt;=18),"3",IF((Data!$AL156&gt;3*Data!$AM156),"1.3",IF(AND(Data!$AM156&gt;3*Data!$AL156,Data!$AM156&gt;2),"2.3","3.3")))))</f>
        <v>2</v>
      </c>
      <c r="BD156" s="30" t="str">
        <f>IF(AND(Data!$AS156&gt;Data!$AT156,Data!$AS156&gt;Data!$AU156),"1",IF(AND(Data!$AT156&gt;Data!$AS156,Data!$AT156&gt;Data!$AU156),IF(Data!$AT156&lt;2.5*Data!$AS156,"1.2",IF(OR(Data!$AS156&gt;2.5,Data!$AS156+Data!$AT156+Data!$AU156&lt;9),"2.2","2")),IF(AND(Data!$AU156&gt;3.5*Data!$AS156,Data!$AU156&gt;3.5*Data!$AT156,Data!$AS156+Data!$AT156+Data!$AU156&gt;11,Data!$AS156+Data!$AT156&lt;2,Data!$Y156&gt;=18),"3",IF((Data!$AS156&gt;3*Data!$AT156),"1.3",IF(AND(Data!$AT156&gt;3*Data!$AS156,Data!$AT156&gt;2),"2.3","3.3")))))</f>
        <v>2.3</v>
      </c>
      <c r="BE156" s="30" t="str">
        <f t="array" ref="BE156">XLOOKUP(Data!$O156,Data!$K156:$N156,$K$1:$N$1,"?",0,1)&amp;XLOOKUP(Data!$P156,Data!$K156:$N156,$K$1:$N$1,"?",0,1)&amp;XLOOKUP(Data!$Q156,Data!$K156:$N156,$K$1:$N$1,"?",0,1)</f>
        <v>IDC</v>
      </c>
      <c r="BF156" s="30" t="str">
        <f t="array" ref="BF156">XLOOKUP(Data!$S156,Data!$C156:$F156,$C$1:$F$1,"?",0,1)&amp;XLOOKUP(Data!$T156,Data!$C156:$F156,$C$1:$F$1,"?",0,1)&amp;XLOOKUP(Data!$U156,Data!$C156:$F156,$C$1:$F$1,"?",0,1)</f>
        <v>IDS</v>
      </c>
      <c r="BG156" s="30" t="str">
        <f t="array" ref="BG156">XLOOKUP(Data!$W156,Data!$G156:$J156,$G$1:$J$1,"?",0,1)&amp;XLOOKUP(Data!$X156,Data!$G156:$J156,$G$1:$J$1,"?",0,1)&amp;XLOOKUP(Data!$Y156,Data!$G156:$J156,$G$1:$J$1,"?",0,1)</f>
        <v>ICD</v>
      </c>
      <c r="BH156" s="30" t="str">
        <f>VLOOKUP(LEFT(Data!$BE156,Data!$BB156),'Key 2'!$A$1:$C$40,2,FALSE)</f>
        <v>I</v>
      </c>
      <c r="BI156" s="30" t="str">
        <f>VLOOKUP(LEFT(Data!$BF156,Data!$BC156),'Key 2'!$A$1:$C$40,2,FALSE)</f>
        <v>DI</v>
      </c>
      <c r="BJ156" s="30" t="str">
        <f>VLOOKUP(LEFT(Data!$BG156,Data!$BD156),'Key 2'!$A$1:$C$40,2,FALSE)</f>
        <v>IC</v>
      </c>
      <c r="BK156" s="30" t="str">
        <f>IF(AND(Data!$AV156&gt;=15,Data!$O156&gt;=20),"DG",IF(AND(Data!$AW156&gt;=15,Data!$S156&gt;=20),"MG",IF(AND(Data!$AV156&gt;=15,Data!$W156&gt;=20),"LG","0")))</f>
        <v>DG</v>
      </c>
      <c r="BL156" s="30" t="str">
        <f>IF(AND(Data!$BK156="DG",Data!$AW156&gt;=15,Data!$S156&gt;=20,Data!$BH156&lt;&gt;Data!$BI156),"MG","LG")</f>
        <v>MG</v>
      </c>
      <c r="BM156" s="30" t="str">
        <f>IF(Data!$BK156="DG",Data!$BH156,IF(Data!$BK156="MG",Data!$BI156,Data!$BJ156))</f>
        <v>I</v>
      </c>
      <c r="BN156" s="30" t="str">
        <f>IF(Data!$BL156="DG",Data!$BH156,IF(Data!$BL156="MG",Data!$BI156,Data!$BJ156))</f>
        <v>DI</v>
      </c>
      <c r="BO156" s="40"/>
      <c r="BP156" s="40"/>
      <c r="BQ156" s="40"/>
      <c r="BR156" s="41"/>
      <c r="BS156" s="41"/>
      <c r="BT156" s="41" t="str">
        <f>VLOOKUP(Data!$BR156,'Key 1'!$B$1:$D$15,2,FALSE)</f>
        <v>TI</v>
      </c>
      <c r="BU156" s="41" t="str">
        <f>VLOOKUP(Data!$BS156,'Key 1'!$B$1:$D$15,2,FALSE)</f>
        <v>TI</v>
      </c>
      <c r="BV156" s="41">
        <f>VLOOKUP(Data!$BR156,'Key 1'!$B$1:$D$15,3,FALSE)</f>
        <v>0</v>
      </c>
      <c r="BW156" s="41">
        <f>VLOOKUP(Data!$BS156,'Key 1'!$B$1:$D$15,3,FALSE)</f>
        <v>0</v>
      </c>
      <c r="BX156" s="41" t="str">
        <f>IF(Data!$BK156="DG",IF(INT(Data!$BB156)-Data!$BB156&lt;0,"Low","High"),IF(Data!$BK156="MG",IF(INT(Data!$BC156)-Data!$BC156&lt;0,"Low","High"),IF(Data!$BK156="LG",IF(INT(Data!$BD156)-Data!$BD156&lt;0,"Low","High"),"High")))</f>
        <v>Low</v>
      </c>
      <c r="BY156" s="41" t="str">
        <f>IF(Data!$BL156="DG",IF(INT(Data!$BB156)-Data!$BB156&lt;0,"Low","High"),IF(Data!$BL156="MG",IF(INT(Data!$BC156)-Data!$BC156&lt;0,"Low","High"),IF(Data!$BL156="LG",IF(INT(Data!$BD156)-Data!$BD156&lt;0,"Low","High"),"High")))</f>
        <v>High</v>
      </c>
      <c r="BZ156" s="41" t="str">
        <f>IF(AND(Data!$BX156="High",Data!$BY156="High"),"High","Low")</f>
        <v>Low</v>
      </c>
      <c r="CA156" s="41" t="str">
        <f>IF(AND(Data!$BM156=Data!$BT156,Data!$BN156=Data!$BU156),"Matched",IF(Data!$BM156=Data!$BT156,"Sec Missed", IF(Data!$BN156=Data!$BU156," Pri Missed", "Both Missed")))</f>
        <v>Both Missed</v>
      </c>
      <c r="CB156" s="42">
        <v>100.0</v>
      </c>
      <c r="CC156" s="42">
        <v>100.0</v>
      </c>
      <c r="CD156" s="42">
        <v>95.1</v>
      </c>
      <c r="CE156" s="43" t="s">
        <v>1</v>
      </c>
      <c r="CF156" s="43" t="s">
        <v>15</v>
      </c>
      <c r="CG156" s="43" t="s">
        <v>96</v>
      </c>
      <c r="CH156" s="45" t="s">
        <v>1</v>
      </c>
      <c r="CI156" s="43" t="s">
        <v>97</v>
      </c>
      <c r="CJ156" s="42">
        <v>100.0</v>
      </c>
      <c r="CK156" s="43" t="s">
        <v>15</v>
      </c>
      <c r="CL156" s="43" t="s">
        <v>102</v>
      </c>
      <c r="CM156" s="42">
        <v>100.0</v>
      </c>
      <c r="CN156" s="43" t="s">
        <v>99</v>
      </c>
      <c r="CO156" s="1"/>
      <c r="CP156" s="1"/>
      <c r="CQ156" s="1"/>
      <c r="CR156" s="1"/>
      <c r="CS156" s="1"/>
      <c r="CT156" s="1"/>
      <c r="CU156" s="1"/>
    </row>
    <row r="157" ht="48.0" customHeight="1">
      <c r="A157" s="28">
        <v>2311.0</v>
      </c>
      <c r="B157" s="29">
        <v>28.0</v>
      </c>
      <c r="C157" s="30">
        <v>9.0</v>
      </c>
      <c r="D157" s="30">
        <v>23.5</v>
      </c>
      <c r="E157" s="30">
        <v>13.0</v>
      </c>
      <c r="F157" s="30">
        <v>23.0</v>
      </c>
      <c r="G157" s="30">
        <v>2.8</v>
      </c>
      <c r="H157" s="30">
        <v>25.0</v>
      </c>
      <c r="I157" s="30">
        <v>18.0</v>
      </c>
      <c r="J157" s="30">
        <v>24.0</v>
      </c>
      <c r="K157" s="30">
        <v>3.0</v>
      </c>
      <c r="L157" s="30">
        <v>23.875</v>
      </c>
      <c r="M157" s="30">
        <v>14.0</v>
      </c>
      <c r="N157" s="30">
        <v>24.0</v>
      </c>
      <c r="O157" s="31">
        <f>LARGE(Data!$K157:$N157,1)</f>
        <v>24</v>
      </c>
      <c r="P157" s="31">
        <f>LARGE(Data!$K157:$N157,2)</f>
        <v>23.875</v>
      </c>
      <c r="Q157" s="31">
        <f>LARGE(Data!$K157:$N157,3)</f>
        <v>14</v>
      </c>
      <c r="R157" s="31">
        <f>LARGE(Data!$K157:$N157,4)</f>
        <v>3</v>
      </c>
      <c r="S157" s="32">
        <f>LARGE(Data!$C157:$F157,1)</f>
        <v>23.5</v>
      </c>
      <c r="T157" s="32">
        <f>LARGE(Data!$C157:$F157,2)</f>
        <v>23</v>
      </c>
      <c r="U157" s="32">
        <f>LARGE(Data!$C157:$F157,3)</f>
        <v>13</v>
      </c>
      <c r="V157" s="32">
        <f>LARGE(Data!$C157:$F157,4)</f>
        <v>9</v>
      </c>
      <c r="W157" s="33">
        <f>LARGE(Data!$G157:$J157,1)</f>
        <v>25</v>
      </c>
      <c r="X157" s="33">
        <f>LARGE(Data!$G157:$J157,2)</f>
        <v>24</v>
      </c>
      <c r="Y157" s="33">
        <f>LARGE(Data!$G157:$J157,3)</f>
        <v>18</v>
      </c>
      <c r="Z157" s="33">
        <f>LARGE(Data!$G157:$J157,4)</f>
        <v>2.8</v>
      </c>
      <c r="AA157" s="30">
        <f>Data!$O157-Data!$P157</f>
        <v>0.125</v>
      </c>
      <c r="AB157" s="30">
        <f>Data!$P157-Data!$Q157</f>
        <v>9.875</v>
      </c>
      <c r="AC157" s="30">
        <f>Data!$Q157-Data!$R157</f>
        <v>11</v>
      </c>
      <c r="AD157" s="30">
        <f>(Data!$AA157+Data!$AB157)/SUM(Data!$AA157:$AC157)</f>
        <v>0.4761904762</v>
      </c>
      <c r="AE157" s="31">
        <f>Data!$AA157^2/SQRT(Data!$AA157^2+Data!$AB157^2+Data!$AC157^2)</f>
        <v>0.001056971436</v>
      </c>
      <c r="AF157" s="31">
        <f>Data!$AB157^2/SQRT(Data!$AA157^2+Data!$AB157^2+Data!$AC157^2)</f>
        <v>6.596558734</v>
      </c>
      <c r="AG157" s="31">
        <f>Data!$AC157^2/SQRT(Data!$AA157^2+Data!$AB157^2+Data!$AC157^2)</f>
        <v>8.185186803</v>
      </c>
      <c r="AH157" s="30">
        <f>Data!$S157-Data!$T157</f>
        <v>0.5</v>
      </c>
      <c r="AI157" s="30">
        <f>Data!$T157-Data!$U157</f>
        <v>10</v>
      </c>
      <c r="AJ157" s="30">
        <f>Data!$U157-Data!$V157</f>
        <v>4</v>
      </c>
      <c r="AK157" s="30">
        <f>(Data!$AH157+Data!$AI157)/(Data!$AH157+Data!$AI157+Data!$AJ157)</f>
        <v>0.724137931</v>
      </c>
      <c r="AL157" s="32">
        <f>Data!$AH157^2/SQRT(Data!$AH157^2+Data!$AI157^2+Data!$AJ157^2)</f>
        <v>0.02318694479</v>
      </c>
      <c r="AM157" s="32">
        <f>Data!$AI157^2/SQRT(Data!$AH157^2+Data!$AI157^2+Data!$AJ157^2)</f>
        <v>9.274777915</v>
      </c>
      <c r="AN157" s="32">
        <f>Data!$AJ157^2/SQRT(Data!$AH157^2+Data!$AI157^2+Data!$AJ157^2)</f>
        <v>1.483964466</v>
      </c>
      <c r="AO157" s="30">
        <f>Data!$W157-Data!$X157</f>
        <v>1</v>
      </c>
      <c r="AP157" s="30">
        <f>Data!$X157-Data!$Y157</f>
        <v>6</v>
      </c>
      <c r="AQ157" s="30">
        <f>Data!$Y157-Data!$Z157</f>
        <v>15.2</v>
      </c>
      <c r="AR157" s="30">
        <f>(Data!$AO157+Data!$AP157)/(Data!$AO157+Data!$AP157+Data!$AQ157)</f>
        <v>0.3153153153</v>
      </c>
      <c r="AS157" s="33">
        <f>Data!$AO157^2/SQRT(Data!$AO157^2+Data!$AP157^2+Data!$AQ157^2)</f>
        <v>0.06108016413</v>
      </c>
      <c r="AT157" s="33">
        <f>Data!$AP157^2/SQRT(Data!$AO157^2+Data!$AP157^2+Data!$AQ157^2)</f>
        <v>2.198885909</v>
      </c>
      <c r="AU157" s="33">
        <f>Data!$AQ157^2/SQRT(Data!$AO157^2+Data!$AP157^2+Data!$AQ157^2)</f>
        <v>14.11196112</v>
      </c>
      <c r="AV157" s="34">
        <f>_xlfn.VAR.P(Data!$K157:$N157)</f>
        <v>74.70605469</v>
      </c>
      <c r="AW157" s="35">
        <f>_xlfn.VAR.P(Data!$C157:$F157)</f>
        <v>39.546875</v>
      </c>
      <c r="AX157" s="36">
        <f>_xlfn.VAR.P(Data!$G157:$J157)</f>
        <v>78.7075</v>
      </c>
      <c r="AY157" s="37"/>
      <c r="AZ157" s="38"/>
      <c r="BA157" s="39"/>
      <c r="BB157" s="30" t="str">
        <f>IF(AND(Data!$AE157&gt;Data!$AF157,Data!$AE157&gt;Data!$AG157),"1",IF(AND(Data!$AF157&gt;Data!$AE157,Data!$AF157&gt;Data!$AG157),IF(Data!$AF157&lt;2.5*Data!$AE157,"1.2",IF(OR(Data!$AE157&gt;2.5,Data!$AE157+Data!$AF157+Data!$AG157&lt;9),"2.2","2")),IF(AND(Data!$AG157&gt;3.5*Data!$AE157,Data!$AG157&gt;3.5*Data!$AF157,Data!$AE157+Data!$AF157+Data!$AG157&gt;11,Data!$AE157+Data!$AF157&lt;2,Data!$Q157&gt;=18),"3",IF((Data!$AE157&gt;3*Data!$AF157),"1.3",IF(AND(Data!$AF157&gt;3*Data!$AE157,Data!$AF157&gt;2),"2.3","3.3")))))</f>
        <v>2.3</v>
      </c>
      <c r="BC157" s="30" t="str">
        <f>IF(AND(Data!$AL157&gt;Data!$AM157,Data!$AL157&gt;Data!$AN157),"1",IF(AND(Data!$AM157&gt;Data!$AL157,Data!$AM157&gt;Data!$AN157),IF(Data!$AM157&lt;2.5*Data!$AL157,"1.2",IF(OR(Data!$AL157&gt;2.5,Data!$AL157+Data!$AM157+Data!$AN157&lt;9),"2.2","2")),IF(AND(Data!$AN157&gt;3.5*Data!$AL157,Data!$AN157&gt;3.5*Data!$AM157,Data!$AL157+Data!$AM157+Data!$AN157&gt;11,Data!$AL157+Data!$AM157&lt;2,Data!$U157&gt;=18),"3",IF((Data!$AL157&gt;3*Data!$AM157),"1.3",IF(AND(Data!$AM157&gt;3*Data!$AL157,Data!$AM157&gt;2),"2.3","3.3")))))</f>
        <v>2</v>
      </c>
      <c r="BD157" s="30" t="str">
        <f>IF(AND(Data!$AS157&gt;Data!$AT157,Data!$AS157&gt;Data!$AU157),"1",IF(AND(Data!$AT157&gt;Data!$AS157,Data!$AT157&gt;Data!$AU157),IF(Data!$AT157&lt;2.5*Data!$AS157,"1.2",IF(OR(Data!$AS157&gt;2.5,Data!$AS157+Data!$AT157+Data!$AU157&lt;9),"2.2","2")),IF(AND(Data!$AU157&gt;3.5*Data!$AS157,Data!$AU157&gt;3.5*Data!$AT157,Data!$AS157+Data!$AT157+Data!$AU157&gt;11,Data!$AS157+Data!$AT157&lt;2,Data!$Y157&gt;=18),"3",IF((Data!$AS157&gt;3*Data!$AT157),"1.3",IF(AND(Data!$AT157&gt;3*Data!$AS157,Data!$AT157&gt;2),"2.3","3.3")))))</f>
        <v>2.3</v>
      </c>
      <c r="BE157" s="30" t="str">
        <f t="array" ref="BE157">XLOOKUP(Data!$O157,Data!$K157:$N157,$K$1:$N$1,"?",0,1)&amp;XLOOKUP(Data!$P157,Data!$K157:$N157,$K$1:$N$1,"?",0,1)&amp;XLOOKUP(Data!$Q157,Data!$K157:$N157,$K$1:$N$1,"?",0,1)</f>
        <v>CIS</v>
      </c>
      <c r="BF157" s="30" t="str">
        <f t="array" ref="BF157">XLOOKUP(Data!$S157,Data!$C157:$F157,$C$1:$F$1,"?",0,1)&amp;XLOOKUP(Data!$T157,Data!$C157:$F157,$C$1:$F$1,"?",0,1)&amp;XLOOKUP(Data!$U157,Data!$C157:$F157,$C$1:$F$1,"?",0,1)</f>
        <v>ICS</v>
      </c>
      <c r="BG157" s="30" t="str">
        <f t="array" ref="BG157">XLOOKUP(Data!$W157,Data!$G157:$J157,$G$1:$J$1,"?",0,1)&amp;XLOOKUP(Data!$X157,Data!$G157:$J157,$G$1:$J$1,"?",0,1)&amp;XLOOKUP(Data!$Y157,Data!$G157:$J157,$G$1:$J$1,"?",0,1)</f>
        <v>ICS</v>
      </c>
      <c r="BH157" s="30" t="str">
        <f>VLOOKUP(LEFT(Data!$BE157,Data!$BB157),'Key 2'!$A$1:$C$40,2,FALSE)</f>
        <v>IC</v>
      </c>
      <c r="BI157" s="30" t="str">
        <f>VLOOKUP(LEFT(Data!$BF157,Data!$BC157),'Key 2'!$A$1:$C$40,2,FALSE)</f>
        <v>IC</v>
      </c>
      <c r="BJ157" s="30" t="str">
        <f>VLOOKUP(LEFT(Data!$BG157,Data!$BD157),'Key 2'!$A$1:$C$40,2,FALSE)</f>
        <v>IC</v>
      </c>
      <c r="BK157" s="30" t="str">
        <f>IF(AND(Data!$AV157&gt;=15,Data!$O157&gt;=20),"DG",IF(AND(Data!$AW157&gt;=15,Data!$S157&gt;=20),"MG",IF(AND(Data!$AV157&gt;=15,Data!$W157&gt;=20),"LG","0")))</f>
        <v>DG</v>
      </c>
      <c r="BL157" s="30" t="str">
        <f>IF(AND(Data!$BK157="DG",Data!$AW157&gt;=15,Data!$S157&gt;=20,Data!$BH157&lt;&gt;Data!$BI157),"MG","LG")</f>
        <v>LG</v>
      </c>
      <c r="BM157" s="30" t="str">
        <f>IF(Data!$BK157="DG",Data!$BH157,IF(Data!$BK157="MG",Data!$BI157,Data!$BJ157))</f>
        <v>IC</v>
      </c>
      <c r="BN157" s="30" t="str">
        <f>IF(Data!$BL157="DG",Data!$BH157,IF(Data!$BL157="MG",Data!$BI157,Data!$BJ157))</f>
        <v>IC</v>
      </c>
      <c r="BO157" s="40"/>
      <c r="BP157" s="40"/>
      <c r="BQ157" s="40"/>
      <c r="BR157" s="41"/>
      <c r="BS157" s="41"/>
      <c r="BT157" s="41" t="str">
        <f>VLOOKUP(Data!$BR157,'Key 1'!$B$1:$D$15,2,FALSE)</f>
        <v>TI</v>
      </c>
      <c r="BU157" s="41" t="str">
        <f>VLOOKUP(Data!$BS157,'Key 1'!$B$1:$D$15,2,FALSE)</f>
        <v>TI</v>
      </c>
      <c r="BV157" s="41">
        <f>VLOOKUP(Data!$BR157,'Key 1'!$B$1:$D$15,3,FALSE)</f>
        <v>0</v>
      </c>
      <c r="BW157" s="41">
        <f>VLOOKUP(Data!$BS157,'Key 1'!$B$1:$D$15,3,FALSE)</f>
        <v>0</v>
      </c>
      <c r="BX157" s="41" t="str">
        <f>IF(Data!$BK157="DG",IF(INT(Data!$BB157)-Data!$BB157&lt;0,"Low","High"),IF(Data!$BK157="MG",IF(INT(Data!$BC157)-Data!$BC157&lt;0,"Low","High"),IF(Data!$BK157="LG",IF(INT(Data!$BD157)-Data!$BD157&lt;0,"Low","High"),"High")))</f>
        <v>Low</v>
      </c>
      <c r="BY157" s="41" t="str">
        <f>IF(Data!$BL157="DG",IF(INT(Data!$BB157)-Data!$BB157&lt;0,"Low","High"),IF(Data!$BL157="MG",IF(INT(Data!$BC157)-Data!$BC157&lt;0,"Low","High"),IF(Data!$BL157="LG",IF(INT(Data!$BD157)-Data!$BD157&lt;0,"Low","High"),"High")))</f>
        <v>Low</v>
      </c>
      <c r="BZ157" s="41" t="str">
        <f>IF(AND(Data!$BX157="High",Data!$BY157="High"),"High","Low")</f>
        <v>Low</v>
      </c>
      <c r="CA157" s="41" t="str">
        <f>IF(AND(Data!$BM157=Data!$BT157,Data!$BN157=Data!$BU157),"Matched",IF(Data!$BM157=Data!$BT157,"Sec Missed", IF(Data!$BN157=Data!$BU157," Pri Missed", "Both Missed")))</f>
        <v>Both Missed</v>
      </c>
      <c r="CB157" s="42">
        <v>100.0</v>
      </c>
      <c r="CC157" s="42">
        <v>100.0</v>
      </c>
      <c r="CD157" s="42">
        <v>85.5</v>
      </c>
      <c r="CE157" s="43" t="s">
        <v>96</v>
      </c>
      <c r="CF157" s="43" t="s">
        <v>96</v>
      </c>
      <c r="CG157" s="43" t="s">
        <v>108</v>
      </c>
      <c r="CH157" s="45" t="s">
        <v>96</v>
      </c>
      <c r="CI157" s="43" t="s">
        <v>97</v>
      </c>
      <c r="CJ157" s="42">
        <v>100.0</v>
      </c>
      <c r="CK157" s="43" t="s">
        <v>108</v>
      </c>
      <c r="CL157" s="43" t="s">
        <v>98</v>
      </c>
      <c r="CM157" s="42">
        <v>85.5</v>
      </c>
      <c r="CN157" s="43" t="s">
        <v>99</v>
      </c>
      <c r="CO157" s="1"/>
      <c r="CP157" s="1"/>
      <c r="CQ157" s="1"/>
      <c r="CR157" s="1"/>
      <c r="CS157" s="1"/>
      <c r="CT157" s="1"/>
      <c r="CU157" s="1"/>
    </row>
    <row r="158" ht="48.0" customHeight="1">
      <c r="A158" s="28">
        <v>2312.0</v>
      </c>
      <c r="B158" s="29">
        <v>28.0</v>
      </c>
      <c r="C158" s="30">
        <v>23.0</v>
      </c>
      <c r="D158" s="30">
        <v>16.0</v>
      </c>
      <c r="E158" s="30">
        <v>4.0</v>
      </c>
      <c r="F158" s="30">
        <v>23.0</v>
      </c>
      <c r="G158" s="30">
        <v>20.0</v>
      </c>
      <c r="H158" s="30">
        <v>4.0</v>
      </c>
      <c r="I158" s="30">
        <v>9.0</v>
      </c>
      <c r="J158" s="30">
        <v>22.0</v>
      </c>
      <c r="K158" s="30">
        <v>21.0</v>
      </c>
      <c r="L158" s="30">
        <v>9.5</v>
      </c>
      <c r="M158" s="30">
        <v>6.0</v>
      </c>
      <c r="N158" s="30">
        <v>23.0</v>
      </c>
      <c r="O158" s="31">
        <f>LARGE(Data!$K158:$N158,1)</f>
        <v>23</v>
      </c>
      <c r="P158" s="31">
        <f>LARGE(Data!$K158:$N158,2)</f>
        <v>21</v>
      </c>
      <c r="Q158" s="31">
        <f>LARGE(Data!$K158:$N158,3)</f>
        <v>9.5</v>
      </c>
      <c r="R158" s="31">
        <f>LARGE(Data!$K158:$N158,4)</f>
        <v>6</v>
      </c>
      <c r="S158" s="32">
        <f>LARGE(Data!$C158:$F158,1)</f>
        <v>23</v>
      </c>
      <c r="T158" s="32">
        <f>LARGE(Data!$C158:$F158,2)</f>
        <v>23</v>
      </c>
      <c r="U158" s="32">
        <f>LARGE(Data!$C158:$F158,3)</f>
        <v>16</v>
      </c>
      <c r="V158" s="32">
        <f>LARGE(Data!$C158:$F158,4)</f>
        <v>4</v>
      </c>
      <c r="W158" s="33">
        <f>LARGE(Data!$G158:$J158,1)</f>
        <v>22</v>
      </c>
      <c r="X158" s="33">
        <f>LARGE(Data!$G158:$J158,2)</f>
        <v>20</v>
      </c>
      <c r="Y158" s="33">
        <f>LARGE(Data!$G158:$J158,3)</f>
        <v>9</v>
      </c>
      <c r="Z158" s="33">
        <f>LARGE(Data!$G158:$J158,4)</f>
        <v>4</v>
      </c>
      <c r="AA158" s="30">
        <f>Data!$O158-Data!$P158</f>
        <v>2</v>
      </c>
      <c r="AB158" s="30">
        <f>Data!$P158-Data!$Q158</f>
        <v>11.5</v>
      </c>
      <c r="AC158" s="30">
        <f>Data!$Q158-Data!$R158</f>
        <v>3.5</v>
      </c>
      <c r="AD158" s="30">
        <f>(Data!$AA158+Data!$AB158)/SUM(Data!$AA158:$AC158)</f>
        <v>0.7941176471</v>
      </c>
      <c r="AE158" s="31">
        <f>Data!$AA158^2/SQRT(Data!$AA158^2+Data!$AB158^2+Data!$AC158^2)</f>
        <v>0.3282439759</v>
      </c>
      <c r="AF158" s="31">
        <f>Data!$AB158^2/SQRT(Data!$AA158^2+Data!$AB158^2+Data!$AC158^2)</f>
        <v>10.85256645</v>
      </c>
      <c r="AG158" s="31">
        <f>Data!$AC158^2/SQRT(Data!$AA158^2+Data!$AB158^2+Data!$AC158^2)</f>
        <v>1.005247176</v>
      </c>
      <c r="AH158" s="30">
        <f>Data!$S158-Data!$T158</f>
        <v>0</v>
      </c>
      <c r="AI158" s="30">
        <f>Data!$T158-Data!$U158</f>
        <v>7</v>
      </c>
      <c r="AJ158" s="30">
        <f>Data!$U158-Data!$V158</f>
        <v>12</v>
      </c>
      <c r="AK158" s="30">
        <f>(Data!$AH158+Data!$AI158)/(Data!$AH158+Data!$AI158+Data!$AJ158)</f>
        <v>0.3684210526</v>
      </c>
      <c r="AL158" s="32">
        <f>Data!$AH158^2/SQRT(Data!$AH158^2+Data!$AI158^2+Data!$AJ158^2)</f>
        <v>0</v>
      </c>
      <c r="AM158" s="32">
        <f>Data!$AI158^2/SQRT(Data!$AH158^2+Data!$AI158^2+Data!$AJ158^2)</f>
        <v>3.527097179</v>
      </c>
      <c r="AN158" s="32">
        <f>Data!$AJ158^2/SQRT(Data!$AH158^2+Data!$AI158^2+Data!$AJ158^2)</f>
        <v>10.36534681</v>
      </c>
      <c r="AO158" s="30">
        <f>Data!$W158-Data!$X158</f>
        <v>2</v>
      </c>
      <c r="AP158" s="30">
        <f>Data!$X158-Data!$Y158</f>
        <v>11</v>
      </c>
      <c r="AQ158" s="30">
        <f>Data!$Y158-Data!$Z158</f>
        <v>5</v>
      </c>
      <c r="AR158" s="30">
        <f>(Data!$AO158+Data!$AP158)/(Data!$AO158+Data!$AP158+Data!$AQ158)</f>
        <v>0.7222222222</v>
      </c>
      <c r="AS158" s="33">
        <f>Data!$AO158^2/SQRT(Data!$AO158^2+Data!$AP158^2+Data!$AQ158^2)</f>
        <v>0.3265986324</v>
      </c>
      <c r="AT158" s="33">
        <f>Data!$AP158^2/SQRT(Data!$AO158^2+Data!$AP158^2+Data!$AQ158^2)</f>
        <v>9.879608629</v>
      </c>
      <c r="AU158" s="33">
        <f>Data!$AQ158^2/SQRT(Data!$AO158^2+Data!$AP158^2+Data!$AQ158^2)</f>
        <v>2.041241452</v>
      </c>
      <c r="AV158" s="34">
        <f>_xlfn.VAR.P(Data!$K158:$N158)</f>
        <v>52.796875</v>
      </c>
      <c r="AW158" s="35">
        <f>_xlfn.VAR.P(Data!$C158:$F158)</f>
        <v>60.25</v>
      </c>
      <c r="AX158" s="36">
        <f>_xlfn.VAR.P(Data!$G158:$J158)</f>
        <v>56.1875</v>
      </c>
      <c r="AY158" s="37"/>
      <c r="AZ158" s="38"/>
      <c r="BA158" s="39"/>
      <c r="BB158" s="30" t="str">
        <f>IF(AND(Data!$AE158&gt;Data!$AF158,Data!$AE158&gt;Data!$AG158),"1",IF(AND(Data!$AF158&gt;Data!$AE158,Data!$AF158&gt;Data!$AG158),IF(Data!$AF158&lt;2.5*Data!$AE158,"1.2",IF(OR(Data!$AE158&gt;2.5,Data!$AE158+Data!$AF158+Data!$AG158&lt;9),"2.2","2")),IF(AND(Data!$AG158&gt;3.5*Data!$AE158,Data!$AG158&gt;3.5*Data!$AF158,Data!$AE158+Data!$AF158+Data!$AG158&gt;11,Data!$AE158+Data!$AF158&lt;2,Data!$Q158&gt;=18),"3",IF((Data!$AE158&gt;3*Data!$AF158),"1.3",IF(AND(Data!$AF158&gt;3*Data!$AE158,Data!$AF158&gt;2),"2.3","3.3")))))</f>
        <v>2</v>
      </c>
      <c r="BC158" s="30" t="str">
        <f>IF(AND(Data!$AL158&gt;Data!$AM158,Data!$AL158&gt;Data!$AN158),"1",IF(AND(Data!$AM158&gt;Data!$AL158,Data!$AM158&gt;Data!$AN158),IF(Data!$AM158&lt;2.5*Data!$AL158,"1.2",IF(OR(Data!$AL158&gt;2.5,Data!$AL158+Data!$AM158+Data!$AN158&lt;9),"2.2","2")),IF(AND(Data!$AN158&gt;3.5*Data!$AL158,Data!$AN158&gt;3.5*Data!$AM158,Data!$AL158+Data!$AM158+Data!$AN158&gt;11,Data!$AL158+Data!$AM158&lt;2,Data!$U158&gt;=18),"3",IF((Data!$AL158&gt;3*Data!$AM158),"1.3",IF(AND(Data!$AM158&gt;3*Data!$AL158,Data!$AM158&gt;2),"2.3","3.3")))))</f>
        <v>2.3</v>
      </c>
      <c r="BD158" s="30" t="str">
        <f>IF(AND(Data!$AS158&gt;Data!$AT158,Data!$AS158&gt;Data!$AU158),"1",IF(AND(Data!$AT158&gt;Data!$AS158,Data!$AT158&gt;Data!$AU158),IF(Data!$AT158&lt;2.5*Data!$AS158,"1.2",IF(OR(Data!$AS158&gt;2.5,Data!$AS158+Data!$AT158+Data!$AU158&lt;9),"2.2","2")),IF(AND(Data!$AU158&gt;3.5*Data!$AS158,Data!$AU158&gt;3.5*Data!$AT158,Data!$AS158+Data!$AT158+Data!$AU158&gt;11,Data!$AS158+Data!$AT158&lt;2,Data!$Y158&gt;=18),"3",IF((Data!$AS158&gt;3*Data!$AT158),"1.3",IF(AND(Data!$AT158&gt;3*Data!$AS158,Data!$AT158&gt;2),"2.3","3.3")))))</f>
        <v>2</v>
      </c>
      <c r="BE158" s="30" t="str">
        <f t="array" ref="BE158">XLOOKUP(Data!$O158,Data!$K158:$N158,$K$1:$N$1,"?",0,1)&amp;XLOOKUP(Data!$P158,Data!$K158:$N158,$K$1:$N$1,"?",0,1)&amp;XLOOKUP(Data!$Q158,Data!$K158:$N158,$K$1:$N$1,"?",0,1)</f>
        <v>CDI</v>
      </c>
      <c r="BF158" s="30" t="str">
        <f t="array" ref="BF158">XLOOKUP(Data!$S158,Data!$C158:$F158,$C$1:$F$1,"?",0,1)&amp;XLOOKUP(Data!$T158,Data!$C158:$F158,$C$1:$F$1,"?",0,1)&amp;XLOOKUP(Data!$U158,Data!$C158:$F158,$C$1:$F$1,"?",0,1)</f>
        <v>DDI</v>
      </c>
      <c r="BG158" s="30" t="str">
        <f t="array" ref="BG158">XLOOKUP(Data!$W158,Data!$G158:$J158,$G$1:$J$1,"?",0,1)&amp;XLOOKUP(Data!$X158,Data!$G158:$J158,$G$1:$J$1,"?",0,1)&amp;XLOOKUP(Data!$Y158,Data!$G158:$J158,$G$1:$J$1,"?",0,1)</f>
        <v>CDS</v>
      </c>
      <c r="BH158" s="30" t="str">
        <f>VLOOKUP(LEFT(Data!$BE158,Data!$BB158),'Key 2'!$A$1:$C$40,2,FALSE)</f>
        <v>DC</v>
      </c>
      <c r="BI158" s="30" t="str">
        <f>VLOOKUP(LEFT(Data!$BF158,Data!$BC158),'Key 2'!$A$1:$C$40,2,FALSE)</f>
        <v>#N/A</v>
      </c>
      <c r="BJ158" s="30" t="str">
        <f>VLOOKUP(LEFT(Data!$BG158,Data!$BD158),'Key 2'!$A$1:$C$40,2,FALSE)</f>
        <v>DC</v>
      </c>
      <c r="BK158" s="30" t="str">
        <f>IF(AND(Data!$AV158&gt;=15,Data!$O158&gt;=20),"DG",IF(AND(Data!$AW158&gt;=15,Data!$S158&gt;=20),"MG",IF(AND(Data!$AV158&gt;=15,Data!$W158&gt;=20),"LG","0")))</f>
        <v>DG</v>
      </c>
      <c r="BL158" s="30" t="str">
        <f>IF(AND(Data!$BK158="DG",Data!$AW158&gt;=15,Data!$S158&gt;=20,Data!$BH158&lt;&gt;Data!$BI158),"MG","LG")</f>
        <v>#N/A</v>
      </c>
      <c r="BM158" s="30" t="str">
        <f>IF(Data!$BK158="DG",Data!$BH158,IF(Data!$BK158="MG",Data!$BI158,Data!$BJ158))</f>
        <v>DC</v>
      </c>
      <c r="BN158" s="30" t="str">
        <f>IF(Data!$BL158="DG",Data!$BH158,IF(Data!$BL158="MG",Data!$BI158,Data!$BJ158))</f>
        <v>#N/A</v>
      </c>
      <c r="BO158" s="40"/>
      <c r="BP158" s="40"/>
      <c r="BQ158" s="40"/>
      <c r="BR158" s="41"/>
      <c r="BS158" s="41"/>
      <c r="BT158" s="41" t="str">
        <f>VLOOKUP(Data!$BR158,'Key 1'!$B$1:$D$15,2,FALSE)</f>
        <v>TI</v>
      </c>
      <c r="BU158" s="41" t="str">
        <f>VLOOKUP(Data!$BS158,'Key 1'!$B$1:$D$15,2,FALSE)</f>
        <v>TI</v>
      </c>
      <c r="BV158" s="41">
        <f>VLOOKUP(Data!$BR158,'Key 1'!$B$1:$D$15,3,FALSE)</f>
        <v>0</v>
      </c>
      <c r="BW158" s="41">
        <f>VLOOKUP(Data!$BS158,'Key 1'!$B$1:$D$15,3,FALSE)</f>
        <v>0</v>
      </c>
      <c r="BX158" s="41" t="str">
        <f>IF(Data!$BK158="DG",IF(INT(Data!$BB158)-Data!$BB158&lt;0,"Low","High"),IF(Data!$BK158="MG",IF(INT(Data!$BC158)-Data!$BC158&lt;0,"Low","High"),IF(Data!$BK158="LG",IF(INT(Data!$BD158)-Data!$BD158&lt;0,"Low","High"),"High")))</f>
        <v>High</v>
      </c>
      <c r="BY158" s="41" t="str">
        <f>IF(Data!$BL158="DG",IF(INT(Data!$BB158)-Data!$BB158&lt;0,"Low","High"),IF(Data!$BL158="MG",IF(INT(Data!$BC158)-Data!$BC158&lt;0,"Low","High"),IF(Data!$BL158="LG",IF(INT(Data!$BD158)-Data!$BD158&lt;0,"Low","High"),"High")))</f>
        <v>#N/A</v>
      </c>
      <c r="BZ158" s="41" t="str">
        <f>IF(AND(Data!$BX158="High",Data!$BY158="High"),"High","Low")</f>
        <v>#N/A</v>
      </c>
      <c r="CA158" s="41" t="str">
        <f>IF(AND(Data!$BM158=Data!$BT158,Data!$BN158=Data!$BU158),"Matched",IF(Data!$BM158=Data!$BT158,"Sec Missed", IF(Data!$BN158=Data!$BU158," Pri Missed", "Both Missed")))</f>
        <v>#N/A</v>
      </c>
      <c r="CB158" s="42">
        <v>100.0</v>
      </c>
      <c r="CC158" s="42">
        <v>100.0</v>
      </c>
      <c r="CD158" s="42">
        <v>100.0</v>
      </c>
      <c r="CE158" s="43" t="s">
        <v>17</v>
      </c>
      <c r="CF158" s="43" t="s">
        <v>17</v>
      </c>
      <c r="CG158" s="43" t="s">
        <v>17</v>
      </c>
      <c r="CH158" s="45" t="s">
        <v>17</v>
      </c>
      <c r="CI158" s="43" t="s">
        <v>97</v>
      </c>
      <c r="CJ158" s="42">
        <v>100.0</v>
      </c>
      <c r="CK158" s="43" t="s">
        <v>17</v>
      </c>
      <c r="CL158" s="43" t="s">
        <v>98</v>
      </c>
      <c r="CM158" s="42">
        <v>100.0</v>
      </c>
      <c r="CN158" s="43" t="s">
        <v>104</v>
      </c>
      <c r="CO158" s="1"/>
      <c r="CP158" s="1"/>
      <c r="CQ158" s="1"/>
      <c r="CR158" s="1"/>
      <c r="CS158" s="1"/>
      <c r="CT158" s="1"/>
      <c r="CU158" s="1"/>
    </row>
    <row r="159" ht="48.0" customHeight="1">
      <c r="A159" s="28">
        <v>2313.0</v>
      </c>
      <c r="B159" s="29">
        <v>28.0</v>
      </c>
      <c r="C159" s="30">
        <v>20.0</v>
      </c>
      <c r="D159" s="30">
        <v>20.0</v>
      </c>
      <c r="E159" s="30">
        <v>10.0</v>
      </c>
      <c r="F159" s="30">
        <v>19.0</v>
      </c>
      <c r="G159" s="30">
        <v>21.0</v>
      </c>
      <c r="H159" s="30">
        <v>12.0</v>
      </c>
      <c r="I159" s="30">
        <v>1.9411764705882353</v>
      </c>
      <c r="J159" s="30">
        <v>24.0</v>
      </c>
      <c r="K159" s="30">
        <v>20.0</v>
      </c>
      <c r="L159" s="30">
        <v>16.0</v>
      </c>
      <c r="M159" s="30">
        <v>3.5</v>
      </c>
      <c r="N159" s="30">
        <v>21.0</v>
      </c>
      <c r="O159" s="31">
        <f>LARGE(Data!$K159:$N159,1)</f>
        <v>21</v>
      </c>
      <c r="P159" s="31">
        <f>LARGE(Data!$K159:$N159,2)</f>
        <v>20</v>
      </c>
      <c r="Q159" s="31">
        <f>LARGE(Data!$K159:$N159,3)</f>
        <v>16</v>
      </c>
      <c r="R159" s="31">
        <f>LARGE(Data!$K159:$N159,4)</f>
        <v>3.5</v>
      </c>
      <c r="S159" s="32">
        <f>LARGE(Data!$C159:$F159,1)</f>
        <v>20</v>
      </c>
      <c r="T159" s="32">
        <f>LARGE(Data!$C159:$F159,2)</f>
        <v>20</v>
      </c>
      <c r="U159" s="32">
        <f>LARGE(Data!$C159:$F159,3)</f>
        <v>19</v>
      </c>
      <c r="V159" s="32">
        <f>LARGE(Data!$C159:$F159,4)</f>
        <v>10</v>
      </c>
      <c r="W159" s="33">
        <f>LARGE(Data!$G159:$J159,1)</f>
        <v>24</v>
      </c>
      <c r="X159" s="33">
        <f>LARGE(Data!$G159:$J159,2)</f>
        <v>21</v>
      </c>
      <c r="Y159" s="33">
        <f>LARGE(Data!$G159:$J159,3)</f>
        <v>12</v>
      </c>
      <c r="Z159" s="33">
        <f>LARGE(Data!$G159:$J159,4)</f>
        <v>1.941176471</v>
      </c>
      <c r="AA159" s="30">
        <f>Data!$O159-Data!$P159</f>
        <v>1</v>
      </c>
      <c r="AB159" s="30">
        <f>Data!$P159-Data!$Q159</f>
        <v>4</v>
      </c>
      <c r="AC159" s="30">
        <f>Data!$Q159-Data!$R159</f>
        <v>12.5</v>
      </c>
      <c r="AD159" s="30">
        <f>(Data!$AA159+Data!$AB159)/SUM(Data!$AA159:$AC159)</f>
        <v>0.2857142857</v>
      </c>
      <c r="AE159" s="31">
        <f>Data!$AA159^2/SQRT(Data!$AA159^2+Data!$AB159^2+Data!$AC159^2)</f>
        <v>0.07597371764</v>
      </c>
      <c r="AF159" s="31">
        <f>Data!$AB159^2/SQRT(Data!$AA159^2+Data!$AB159^2+Data!$AC159^2)</f>
        <v>1.215579482</v>
      </c>
      <c r="AG159" s="31">
        <f>Data!$AC159^2/SQRT(Data!$AA159^2+Data!$AB159^2+Data!$AC159^2)</f>
        <v>11.87089338</v>
      </c>
      <c r="AH159" s="30">
        <f>Data!$S159-Data!$T159</f>
        <v>0</v>
      </c>
      <c r="AI159" s="30">
        <f>Data!$T159-Data!$U159</f>
        <v>1</v>
      </c>
      <c r="AJ159" s="30">
        <f>Data!$U159-Data!$V159</f>
        <v>9</v>
      </c>
      <c r="AK159" s="30">
        <f>(Data!$AH159+Data!$AI159)/(Data!$AH159+Data!$AI159+Data!$AJ159)</f>
        <v>0.1</v>
      </c>
      <c r="AL159" s="32">
        <f>Data!$AH159^2/SQRT(Data!$AH159^2+Data!$AI159^2+Data!$AJ159^2)</f>
        <v>0</v>
      </c>
      <c r="AM159" s="32">
        <f>Data!$AI159^2/SQRT(Data!$AH159^2+Data!$AI159^2+Data!$AJ159^2)</f>
        <v>0.1104315261</v>
      </c>
      <c r="AN159" s="32">
        <f>Data!$AJ159^2/SQRT(Data!$AH159^2+Data!$AI159^2+Data!$AJ159^2)</f>
        <v>8.944953612</v>
      </c>
      <c r="AO159" s="30">
        <f>Data!$W159-Data!$X159</f>
        <v>3</v>
      </c>
      <c r="AP159" s="30">
        <f>Data!$X159-Data!$Y159</f>
        <v>9</v>
      </c>
      <c r="AQ159" s="30">
        <f>Data!$Y159-Data!$Z159</f>
        <v>10.05882353</v>
      </c>
      <c r="AR159" s="30">
        <f>(Data!$AO159+Data!$AP159)/(Data!$AO159+Data!$AP159+Data!$AQ159)</f>
        <v>0.544</v>
      </c>
      <c r="AS159" s="33">
        <f>Data!$AO159^2/SQRT(Data!$AO159^2+Data!$AP159^2+Data!$AQ159^2)</f>
        <v>0.650910623</v>
      </c>
      <c r="AT159" s="33">
        <f>Data!$AP159^2/SQRT(Data!$AO159^2+Data!$AP159^2+Data!$AQ159^2)</f>
        <v>5.858195607</v>
      </c>
      <c r="AU159" s="33">
        <f>Data!$AQ159^2/SQRT(Data!$AO159^2+Data!$AP159^2+Data!$AQ159^2)</f>
        <v>7.317676866</v>
      </c>
      <c r="AV159" s="34">
        <f>_xlfn.VAR.P(Data!$K159:$N159)</f>
        <v>48.546875</v>
      </c>
      <c r="AW159" s="35">
        <f>_xlfn.VAR.P(Data!$C159:$F159)</f>
        <v>17.6875</v>
      </c>
      <c r="AX159" s="36">
        <f>_xlfn.VAR.P(Data!$G159:$J159)</f>
        <v>74.06314879</v>
      </c>
      <c r="AY159" s="37"/>
      <c r="AZ159" s="38"/>
      <c r="BA159" s="39"/>
      <c r="BB159" s="30" t="str">
        <f>IF(AND(Data!$AE159&gt;Data!$AF159,Data!$AE159&gt;Data!$AG159),"1",IF(AND(Data!$AF159&gt;Data!$AE159,Data!$AF159&gt;Data!$AG159),IF(Data!$AF159&lt;2.5*Data!$AE159,"1.2",IF(OR(Data!$AE159&gt;2.5,Data!$AE159+Data!$AF159+Data!$AG159&lt;9),"2.2","2")),IF(AND(Data!$AG159&gt;3.5*Data!$AE159,Data!$AG159&gt;3.5*Data!$AF159,Data!$AE159+Data!$AF159+Data!$AG159&gt;11,Data!$AE159+Data!$AF159&lt;2,Data!$Q159&gt;=18),"3",IF((Data!$AE159&gt;3*Data!$AF159),"1.3",IF(AND(Data!$AF159&gt;3*Data!$AE159,Data!$AF159&gt;2),"2.3","3.3")))))</f>
        <v>3.3</v>
      </c>
      <c r="BC159" s="30" t="str">
        <f>IF(AND(Data!$AL159&gt;Data!$AM159,Data!$AL159&gt;Data!$AN159),"1",IF(AND(Data!$AM159&gt;Data!$AL159,Data!$AM159&gt;Data!$AN159),IF(Data!$AM159&lt;2.5*Data!$AL159,"1.2",IF(OR(Data!$AL159&gt;2.5,Data!$AL159+Data!$AM159+Data!$AN159&lt;9),"2.2","2")),IF(AND(Data!$AN159&gt;3.5*Data!$AL159,Data!$AN159&gt;3.5*Data!$AM159,Data!$AL159+Data!$AM159+Data!$AN159&gt;11,Data!$AL159+Data!$AM159&lt;2,Data!$U159&gt;=18),"3",IF((Data!$AL159&gt;3*Data!$AM159),"1.3",IF(AND(Data!$AM159&gt;3*Data!$AL159,Data!$AM159&gt;2),"2.3","3.3")))))</f>
        <v>3.3</v>
      </c>
      <c r="BD159" s="30" t="str">
        <f>IF(AND(Data!$AS159&gt;Data!$AT159,Data!$AS159&gt;Data!$AU159),"1",IF(AND(Data!$AT159&gt;Data!$AS159,Data!$AT159&gt;Data!$AU159),IF(Data!$AT159&lt;2.5*Data!$AS159,"1.2",IF(OR(Data!$AS159&gt;2.5,Data!$AS159+Data!$AT159+Data!$AU159&lt;9),"2.2","2")),IF(AND(Data!$AU159&gt;3.5*Data!$AS159,Data!$AU159&gt;3.5*Data!$AT159,Data!$AS159+Data!$AT159+Data!$AU159&gt;11,Data!$AS159+Data!$AT159&lt;2,Data!$Y159&gt;=18),"3",IF((Data!$AS159&gt;3*Data!$AT159),"1.3",IF(AND(Data!$AT159&gt;3*Data!$AS159,Data!$AT159&gt;2),"2.3","3.3")))))</f>
        <v>2.3</v>
      </c>
      <c r="BE159" s="30" t="str">
        <f t="array" ref="BE159">XLOOKUP(Data!$O159,Data!$K159:$N159,$K$1:$N$1,"?",0,1)&amp;XLOOKUP(Data!$P159,Data!$K159:$N159,$K$1:$N$1,"?",0,1)&amp;XLOOKUP(Data!$Q159,Data!$K159:$N159,$K$1:$N$1,"?",0,1)</f>
        <v>CDI</v>
      </c>
      <c r="BF159" s="30" t="str">
        <f t="array" ref="BF159">XLOOKUP(Data!$S159,Data!$C159:$F159,$C$1:$F$1,"?",0,1)&amp;XLOOKUP(Data!$T159,Data!$C159:$F159,$C$1:$F$1,"?",0,1)&amp;XLOOKUP(Data!$U159,Data!$C159:$F159,$C$1:$F$1,"?",0,1)</f>
        <v>DDC</v>
      </c>
      <c r="BG159" s="30" t="str">
        <f t="array" ref="BG159">XLOOKUP(Data!$W159,Data!$G159:$J159,$G$1:$J$1,"?",0,1)&amp;XLOOKUP(Data!$X159,Data!$G159:$J159,$G$1:$J$1,"?",0,1)&amp;XLOOKUP(Data!$Y159,Data!$G159:$J159,$G$1:$J$1,"?",0,1)</f>
        <v>CDI</v>
      </c>
      <c r="BH159" s="30" t="str">
        <f>VLOOKUP(LEFT(Data!$BE159,Data!$BB159),'Key 2'!$A$1:$C$40,2,FALSE)</f>
        <v>DIC</v>
      </c>
      <c r="BI159" s="30" t="str">
        <f>VLOOKUP(LEFT(Data!$BF159,Data!$BC159),'Key 2'!$A$1:$C$40,2,FALSE)</f>
        <v>#N/A</v>
      </c>
      <c r="BJ159" s="30" t="str">
        <f>VLOOKUP(LEFT(Data!$BG159,Data!$BD159),'Key 2'!$A$1:$C$40,2,FALSE)</f>
        <v>DC</v>
      </c>
      <c r="BK159" s="30" t="str">
        <f>IF(AND(Data!$AV159&gt;=15,Data!$O159&gt;=20),"DG",IF(AND(Data!$AW159&gt;=15,Data!$S159&gt;=20),"MG",IF(AND(Data!$AV159&gt;=15,Data!$W159&gt;=20),"LG","0")))</f>
        <v>DG</v>
      </c>
      <c r="BL159" s="30" t="str">
        <f>IF(AND(Data!$BK159="DG",Data!$AW159&gt;=15,Data!$S159&gt;=20,Data!$BH159&lt;&gt;Data!$BI159),"MG","LG")</f>
        <v>#N/A</v>
      </c>
      <c r="BM159" s="30" t="str">
        <f>IF(Data!$BK159="DG",Data!$BH159,IF(Data!$BK159="MG",Data!$BI159,Data!$BJ159))</f>
        <v>DIC</v>
      </c>
      <c r="BN159" s="30" t="str">
        <f>IF(Data!$BL159="DG",Data!$BH159,IF(Data!$BL159="MG",Data!$BI159,Data!$BJ159))</f>
        <v>#N/A</v>
      </c>
      <c r="BO159" s="40"/>
      <c r="BP159" s="40"/>
      <c r="BQ159" s="40"/>
      <c r="BR159" s="41"/>
      <c r="BS159" s="41"/>
      <c r="BT159" s="41" t="str">
        <f>VLOOKUP(Data!$BR159,'Key 1'!$B$1:$D$15,2,FALSE)</f>
        <v>TI</v>
      </c>
      <c r="BU159" s="41" t="str">
        <f>VLOOKUP(Data!$BS159,'Key 1'!$B$1:$D$15,2,FALSE)</f>
        <v>TI</v>
      </c>
      <c r="BV159" s="41">
        <f>VLOOKUP(Data!$BR159,'Key 1'!$B$1:$D$15,3,FALSE)</f>
        <v>0</v>
      </c>
      <c r="BW159" s="41">
        <f>VLOOKUP(Data!$BS159,'Key 1'!$B$1:$D$15,3,FALSE)</f>
        <v>0</v>
      </c>
      <c r="BX159" s="41" t="str">
        <f>IF(Data!$BK159="DG",IF(INT(Data!$BB159)-Data!$BB159&lt;0,"Low","High"),IF(Data!$BK159="MG",IF(INT(Data!$BC159)-Data!$BC159&lt;0,"Low","High"),IF(Data!$BK159="LG",IF(INT(Data!$BD159)-Data!$BD159&lt;0,"Low","High"),"High")))</f>
        <v>Low</v>
      </c>
      <c r="BY159" s="41" t="str">
        <f>IF(Data!$BL159="DG",IF(INT(Data!$BB159)-Data!$BB159&lt;0,"Low","High"),IF(Data!$BL159="MG",IF(INT(Data!$BC159)-Data!$BC159&lt;0,"Low","High"),IF(Data!$BL159="LG",IF(INT(Data!$BD159)-Data!$BD159&lt;0,"Low","High"),"High")))</f>
        <v>#N/A</v>
      </c>
      <c r="BZ159" s="41" t="str">
        <f>IF(AND(Data!$BX159="High",Data!$BY159="High"),"High","Low")</f>
        <v>#N/A</v>
      </c>
      <c r="CA159" s="41" t="str">
        <f>IF(AND(Data!$BM159=Data!$BT159,Data!$BN159=Data!$BU159),"Matched",IF(Data!$BM159=Data!$BT159,"Sec Missed", IF(Data!$BN159=Data!$BU159," Pri Missed", "Both Missed")))</f>
        <v>#N/A</v>
      </c>
      <c r="CB159" s="42">
        <v>82.3</v>
      </c>
      <c r="CC159" s="42">
        <v>100.0</v>
      </c>
      <c r="CD159" s="42">
        <v>100.0</v>
      </c>
      <c r="CE159" s="43" t="s">
        <v>101</v>
      </c>
      <c r="CF159" s="43" t="s">
        <v>101</v>
      </c>
      <c r="CG159" s="43" t="s">
        <v>17</v>
      </c>
      <c r="CH159" s="45" t="s">
        <v>101</v>
      </c>
      <c r="CI159" s="43" t="s">
        <v>97</v>
      </c>
      <c r="CJ159" s="42">
        <v>82.3</v>
      </c>
      <c r="CK159" s="43" t="s">
        <v>17</v>
      </c>
      <c r="CL159" s="43" t="s">
        <v>98</v>
      </c>
      <c r="CM159" s="42">
        <v>100.0</v>
      </c>
      <c r="CN159" s="43" t="s">
        <v>99</v>
      </c>
      <c r="CO159" s="1"/>
      <c r="CP159" s="1"/>
      <c r="CQ159" s="1"/>
      <c r="CR159" s="1"/>
      <c r="CS159" s="1"/>
      <c r="CT159" s="1"/>
      <c r="CU159" s="1"/>
    </row>
    <row r="160" ht="48.0" customHeight="1">
      <c r="A160" s="28">
        <v>2314.0</v>
      </c>
      <c r="B160" s="29">
        <v>3.0</v>
      </c>
      <c r="C160" s="30">
        <v>5.0</v>
      </c>
      <c r="D160" s="30">
        <v>1.0</v>
      </c>
      <c r="E160" s="30">
        <v>1.0</v>
      </c>
      <c r="F160" s="30">
        <v>4.0</v>
      </c>
      <c r="G160" s="30">
        <v>28.0</v>
      </c>
      <c r="H160" s="30">
        <v>28.0</v>
      </c>
      <c r="I160" s="30">
        <v>26.0</v>
      </c>
      <c r="J160" s="30">
        <v>28.0</v>
      </c>
      <c r="K160" s="30">
        <v>20.0</v>
      </c>
      <c r="L160" s="30">
        <v>12.0</v>
      </c>
      <c r="M160" s="30">
        <v>8.0</v>
      </c>
      <c r="N160" s="30">
        <v>19.0</v>
      </c>
      <c r="O160" s="31">
        <f>LARGE(Data!$K160:$N160,1)</f>
        <v>20</v>
      </c>
      <c r="P160" s="31">
        <f>LARGE(Data!$K160:$N160,2)</f>
        <v>19</v>
      </c>
      <c r="Q160" s="31">
        <f>LARGE(Data!$K160:$N160,3)</f>
        <v>12</v>
      </c>
      <c r="R160" s="31">
        <f>LARGE(Data!$K160:$N160,4)</f>
        <v>8</v>
      </c>
      <c r="S160" s="32">
        <f>LARGE(Data!$C160:$F160,1)</f>
        <v>5</v>
      </c>
      <c r="T160" s="32">
        <f>LARGE(Data!$C160:$F160,2)</f>
        <v>4</v>
      </c>
      <c r="U160" s="32">
        <f>LARGE(Data!$C160:$F160,3)</f>
        <v>1</v>
      </c>
      <c r="V160" s="32">
        <f>LARGE(Data!$C160:$F160,4)</f>
        <v>1</v>
      </c>
      <c r="W160" s="33">
        <f>LARGE(Data!$G160:$J160,1)</f>
        <v>28</v>
      </c>
      <c r="X160" s="33">
        <f>LARGE(Data!$G160:$J160,2)</f>
        <v>28</v>
      </c>
      <c r="Y160" s="33">
        <f>LARGE(Data!$G160:$J160,3)</f>
        <v>28</v>
      </c>
      <c r="Z160" s="33">
        <f>LARGE(Data!$G160:$J160,4)</f>
        <v>26</v>
      </c>
      <c r="AA160" s="30">
        <f>Data!$O160-Data!$P160</f>
        <v>1</v>
      </c>
      <c r="AB160" s="30">
        <f>Data!$P160-Data!$Q160</f>
        <v>7</v>
      </c>
      <c r="AC160" s="30">
        <f>Data!$Q160-Data!$R160</f>
        <v>4</v>
      </c>
      <c r="AD160" s="30">
        <f>(Data!$AA160+Data!$AB160)/SUM(Data!$AA160:$AC160)</f>
        <v>0.6666666667</v>
      </c>
      <c r="AE160" s="31">
        <f>Data!$AA160^2/SQRT(Data!$AA160^2+Data!$AB160^2+Data!$AC160^2)</f>
        <v>0.123091491</v>
      </c>
      <c r="AF160" s="31">
        <f>Data!$AB160^2/SQRT(Data!$AA160^2+Data!$AB160^2+Data!$AC160^2)</f>
        <v>6.031483058</v>
      </c>
      <c r="AG160" s="31">
        <f>Data!$AC160^2/SQRT(Data!$AA160^2+Data!$AB160^2+Data!$AC160^2)</f>
        <v>1.969463856</v>
      </c>
      <c r="AH160" s="30">
        <f>Data!$S160-Data!$T160</f>
        <v>1</v>
      </c>
      <c r="AI160" s="30">
        <f>Data!$T160-Data!$U160</f>
        <v>3</v>
      </c>
      <c r="AJ160" s="30">
        <f>Data!$U160-Data!$V160</f>
        <v>0</v>
      </c>
      <c r="AK160" s="30">
        <f>(Data!$AH160+Data!$AI160)/(Data!$AH160+Data!$AI160+Data!$AJ160)</f>
        <v>1</v>
      </c>
      <c r="AL160" s="32">
        <f>Data!$AH160^2/SQRT(Data!$AH160^2+Data!$AI160^2+Data!$AJ160^2)</f>
        <v>0.316227766</v>
      </c>
      <c r="AM160" s="32">
        <f>Data!$AI160^2/SQRT(Data!$AH160^2+Data!$AI160^2+Data!$AJ160^2)</f>
        <v>2.846049894</v>
      </c>
      <c r="AN160" s="32">
        <f>Data!$AJ160^2/SQRT(Data!$AH160^2+Data!$AI160^2+Data!$AJ160^2)</f>
        <v>0</v>
      </c>
      <c r="AO160" s="30">
        <f>Data!$W160-Data!$X160</f>
        <v>0</v>
      </c>
      <c r="AP160" s="30">
        <f>Data!$X160-Data!$Y160</f>
        <v>0</v>
      </c>
      <c r="AQ160" s="30">
        <f>Data!$Y160-Data!$Z160</f>
        <v>2</v>
      </c>
      <c r="AR160" s="30">
        <f>(Data!$AO160+Data!$AP160)/(Data!$AO160+Data!$AP160+Data!$AQ160)</f>
        <v>0</v>
      </c>
      <c r="AS160" s="33">
        <f>Data!$AO160^2/SQRT(Data!$AO160^2+Data!$AP160^2+Data!$AQ160^2)</f>
        <v>0</v>
      </c>
      <c r="AT160" s="33">
        <f>Data!$AP160^2/SQRT(Data!$AO160^2+Data!$AP160^2+Data!$AQ160^2)</f>
        <v>0</v>
      </c>
      <c r="AU160" s="33">
        <f>Data!$AQ160^2/SQRT(Data!$AO160^2+Data!$AP160^2+Data!$AQ160^2)</f>
        <v>2</v>
      </c>
      <c r="AV160" s="34">
        <f>_xlfn.VAR.P(Data!$K160:$N160)</f>
        <v>24.6875</v>
      </c>
      <c r="AW160" s="35">
        <f>_xlfn.VAR.P(Data!$C160:$F160)</f>
        <v>3.1875</v>
      </c>
      <c r="AX160" s="36">
        <f>_xlfn.VAR.P(Data!$G160:$J160)</f>
        <v>0.75</v>
      </c>
      <c r="AY160" s="37"/>
      <c r="AZ160" s="38"/>
      <c r="BA160" s="39"/>
      <c r="BB160" s="30" t="str">
        <f>IF(AND(Data!$AE160&gt;Data!$AF160,Data!$AE160&gt;Data!$AG160),"1",IF(AND(Data!$AF160&gt;Data!$AE160,Data!$AF160&gt;Data!$AG160),IF(Data!$AF160&lt;2.5*Data!$AE160,"1.2",IF(OR(Data!$AE160&gt;2.5,Data!$AE160+Data!$AF160+Data!$AG160&lt;9),"2.2","2")),IF(AND(Data!$AG160&gt;3.5*Data!$AE160,Data!$AG160&gt;3.5*Data!$AF160,Data!$AE160+Data!$AF160+Data!$AG160&gt;11,Data!$AE160+Data!$AF160&lt;2,Data!$Q160&gt;=18),"3",IF((Data!$AE160&gt;3*Data!$AF160),"1.3",IF(AND(Data!$AF160&gt;3*Data!$AE160,Data!$AF160&gt;2),"2.3","3.3")))))</f>
        <v>2.2</v>
      </c>
      <c r="BC160" s="30" t="str">
        <f>IF(AND(Data!$AL160&gt;Data!$AM160,Data!$AL160&gt;Data!$AN160),"1",IF(AND(Data!$AM160&gt;Data!$AL160,Data!$AM160&gt;Data!$AN160),IF(Data!$AM160&lt;2.5*Data!$AL160,"1.2",IF(OR(Data!$AL160&gt;2.5,Data!$AL160+Data!$AM160+Data!$AN160&lt;9),"2.2","2")),IF(AND(Data!$AN160&gt;3.5*Data!$AL160,Data!$AN160&gt;3.5*Data!$AM160,Data!$AL160+Data!$AM160+Data!$AN160&gt;11,Data!$AL160+Data!$AM160&lt;2,Data!$U160&gt;=18),"3",IF((Data!$AL160&gt;3*Data!$AM160),"1.3",IF(AND(Data!$AM160&gt;3*Data!$AL160,Data!$AM160&gt;2),"2.3","3.3")))))</f>
        <v>2.2</v>
      </c>
      <c r="BD160" s="30" t="str">
        <f>IF(AND(Data!$AS160&gt;Data!$AT160,Data!$AS160&gt;Data!$AU160),"1",IF(AND(Data!$AT160&gt;Data!$AS160,Data!$AT160&gt;Data!$AU160),IF(Data!$AT160&lt;2.5*Data!$AS160,"1.2",IF(OR(Data!$AS160&gt;2.5,Data!$AS160+Data!$AT160+Data!$AU160&lt;9),"2.2","2")),IF(AND(Data!$AU160&gt;3.5*Data!$AS160,Data!$AU160&gt;3.5*Data!$AT160,Data!$AS160+Data!$AT160+Data!$AU160&gt;11,Data!$AS160+Data!$AT160&lt;2,Data!$Y160&gt;=18),"3",IF((Data!$AS160&gt;3*Data!$AT160),"1.3",IF(AND(Data!$AT160&gt;3*Data!$AS160,Data!$AT160&gt;2),"2.3","3.3")))))</f>
        <v>3.3</v>
      </c>
      <c r="BE160" s="30" t="str">
        <f t="array" ref="BE160">XLOOKUP(Data!$O160,Data!$K160:$N160,$K$1:$N$1,"?",0,1)&amp;XLOOKUP(Data!$P160,Data!$K160:$N160,$K$1:$N$1,"?",0,1)&amp;XLOOKUP(Data!$Q160,Data!$K160:$N160,$K$1:$N$1,"?",0,1)</f>
        <v>DCI</v>
      </c>
      <c r="BF160" s="30" t="str">
        <f t="array" ref="BF160">XLOOKUP(Data!$S160,Data!$C160:$F160,$C$1:$F$1,"?",0,1)&amp;XLOOKUP(Data!$T160,Data!$C160:$F160,$C$1:$F$1,"?",0,1)&amp;XLOOKUP(Data!$U160,Data!$C160:$F160,$C$1:$F$1,"?",0,1)</f>
        <v>DCI</v>
      </c>
      <c r="BG160" s="30" t="str">
        <f t="array" ref="BG160">XLOOKUP(Data!$W160,Data!$G160:$J160,$G$1:$J$1,"?",0,1)&amp;XLOOKUP(Data!$X160,Data!$G160:$J160,$G$1:$J$1,"?",0,1)&amp;XLOOKUP(Data!$Y160,Data!$G160:$J160,$G$1:$J$1,"?",0,1)</f>
        <v>DDD</v>
      </c>
      <c r="BH160" s="30" t="str">
        <f>VLOOKUP(LEFT(Data!$BE160,Data!$BB160),'Key 2'!$A$1:$C$40,2,FALSE)</f>
        <v>DC</v>
      </c>
      <c r="BI160" s="30" t="str">
        <f>VLOOKUP(LEFT(Data!$BF160,Data!$BC160),'Key 2'!$A$1:$C$40,2,FALSE)</f>
        <v>DC</v>
      </c>
      <c r="BJ160" s="30" t="str">
        <f>VLOOKUP(LEFT(Data!$BG160,Data!$BD160),'Key 2'!$A$1:$C$40,2,FALSE)</f>
        <v>#N/A</v>
      </c>
      <c r="BK160" s="30" t="str">
        <f>IF(AND(Data!$AV160&gt;=15,Data!$O160&gt;=20),"DG",IF(AND(Data!$AW160&gt;=15,Data!$S160&gt;=20),"MG",IF(AND(Data!$AV160&gt;=15,Data!$W160&gt;=20),"LG","0")))</f>
        <v>DG</v>
      </c>
      <c r="BL160" s="30" t="str">
        <f>IF(AND(Data!$BK160="DG",Data!$AW160&gt;=15,Data!$S160&gt;=20,Data!$BH160&lt;&gt;Data!$BI160),"MG","LG")</f>
        <v>LG</v>
      </c>
      <c r="BM160" s="30" t="str">
        <f>IF(Data!$BK160="DG",Data!$BH160,IF(Data!$BK160="MG",Data!$BI160,Data!$BJ160))</f>
        <v>DC</v>
      </c>
      <c r="BN160" s="30" t="str">
        <f>IF(Data!$BL160="DG",Data!$BH160,IF(Data!$BL160="MG",Data!$BI160,Data!$BJ160))</f>
        <v>#N/A</v>
      </c>
      <c r="BO160" s="40"/>
      <c r="BP160" s="40"/>
      <c r="BQ160" s="40"/>
      <c r="BR160" s="41"/>
      <c r="BS160" s="41"/>
      <c r="BT160" s="41" t="str">
        <f>VLOOKUP(Data!$BR160,'Key 1'!$B$1:$D$15,2,FALSE)</f>
        <v>TI</v>
      </c>
      <c r="BU160" s="41" t="str">
        <f>VLOOKUP(Data!$BS160,'Key 1'!$B$1:$D$15,2,FALSE)</f>
        <v>TI</v>
      </c>
      <c r="BV160" s="41">
        <f>VLOOKUP(Data!$BR160,'Key 1'!$B$1:$D$15,3,FALSE)</f>
        <v>0</v>
      </c>
      <c r="BW160" s="41">
        <f>VLOOKUP(Data!$BS160,'Key 1'!$B$1:$D$15,3,FALSE)</f>
        <v>0</v>
      </c>
      <c r="BX160" s="41" t="str">
        <f>IF(Data!$BK160="DG",IF(INT(Data!$BB160)-Data!$BB160&lt;0,"Low","High"),IF(Data!$BK160="MG",IF(INT(Data!$BC160)-Data!$BC160&lt;0,"Low","High"),IF(Data!$BK160="LG",IF(INT(Data!$BD160)-Data!$BD160&lt;0,"Low","High"),"High")))</f>
        <v>Low</v>
      </c>
      <c r="BY160" s="41" t="str">
        <f>IF(Data!$BL160="DG",IF(INT(Data!$BB160)-Data!$BB160&lt;0,"Low","High"),IF(Data!$BL160="MG",IF(INT(Data!$BC160)-Data!$BC160&lt;0,"Low","High"),IF(Data!$BL160="LG",IF(INT(Data!$BD160)-Data!$BD160&lt;0,"Low","High"),"High")))</f>
        <v>Low</v>
      </c>
      <c r="BZ160" s="41" t="str">
        <f>IF(AND(Data!$BX160="High",Data!$BY160="High"),"High","Low")</f>
        <v>Low</v>
      </c>
      <c r="CA160" s="41" t="str">
        <f>IF(AND(Data!$BM160=Data!$BT160,Data!$BN160=Data!$BU160),"Matched",IF(Data!$BM160=Data!$BT160,"Sec Missed", IF(Data!$BN160=Data!$BU160," Pri Missed", "Both Missed")))</f>
        <v>#N/A</v>
      </c>
      <c r="CB160" s="42">
        <v>100.0</v>
      </c>
      <c r="CC160" s="43" t="s">
        <v>100</v>
      </c>
      <c r="CD160" s="43" t="s">
        <v>100</v>
      </c>
      <c r="CE160" s="43" t="s">
        <v>17</v>
      </c>
      <c r="CF160" s="44"/>
      <c r="CG160" s="44"/>
      <c r="CH160" s="45" t="s">
        <v>17</v>
      </c>
      <c r="CI160" s="43" t="s">
        <v>97</v>
      </c>
      <c r="CJ160" s="42">
        <v>100.0</v>
      </c>
      <c r="CK160" s="43" t="s">
        <v>17</v>
      </c>
      <c r="CL160" s="43" t="s">
        <v>97</v>
      </c>
      <c r="CM160" s="42">
        <v>100.0</v>
      </c>
      <c r="CN160" s="43" t="s">
        <v>99</v>
      </c>
      <c r="CO160" s="1"/>
      <c r="CP160" s="1"/>
      <c r="CQ160" s="1"/>
      <c r="CR160" s="1"/>
      <c r="CS160" s="1"/>
      <c r="CT160" s="1"/>
      <c r="CU160" s="1"/>
    </row>
    <row r="161" ht="48.0" customHeight="1">
      <c r="A161" s="28">
        <v>2315.0</v>
      </c>
      <c r="B161" s="29">
        <v>28.0</v>
      </c>
      <c r="C161" s="30">
        <v>12.0</v>
      </c>
      <c r="D161" s="30">
        <v>6.0</v>
      </c>
      <c r="E161" s="30">
        <v>11.0</v>
      </c>
      <c r="F161" s="30">
        <v>26.0</v>
      </c>
      <c r="G161" s="30">
        <v>9.0</v>
      </c>
      <c r="H161" s="30">
        <v>10.0</v>
      </c>
      <c r="I161" s="30">
        <v>15.0</v>
      </c>
      <c r="J161" s="30">
        <v>25.0</v>
      </c>
      <c r="K161" s="30">
        <v>10.0</v>
      </c>
      <c r="L161" s="30">
        <v>7.0</v>
      </c>
      <c r="M161" s="30">
        <v>12.0</v>
      </c>
      <c r="N161" s="30">
        <v>25.33333333333332</v>
      </c>
      <c r="O161" s="31">
        <f>LARGE(Data!$K161:$N161,1)</f>
        <v>25.33333333</v>
      </c>
      <c r="P161" s="31">
        <f>LARGE(Data!$K161:$N161,2)</f>
        <v>12</v>
      </c>
      <c r="Q161" s="31">
        <f>LARGE(Data!$K161:$N161,3)</f>
        <v>10</v>
      </c>
      <c r="R161" s="31">
        <f>LARGE(Data!$K161:$N161,4)</f>
        <v>7</v>
      </c>
      <c r="S161" s="32">
        <f>LARGE(Data!$C161:$F161,1)</f>
        <v>26</v>
      </c>
      <c r="T161" s="32">
        <f>LARGE(Data!$C161:$F161,2)</f>
        <v>12</v>
      </c>
      <c r="U161" s="32">
        <f>LARGE(Data!$C161:$F161,3)</f>
        <v>11</v>
      </c>
      <c r="V161" s="32">
        <f>LARGE(Data!$C161:$F161,4)</f>
        <v>6</v>
      </c>
      <c r="W161" s="33">
        <f>LARGE(Data!$G161:$J161,1)</f>
        <v>25</v>
      </c>
      <c r="X161" s="33">
        <f>LARGE(Data!$G161:$J161,2)</f>
        <v>15</v>
      </c>
      <c r="Y161" s="33">
        <f>LARGE(Data!$G161:$J161,3)</f>
        <v>10</v>
      </c>
      <c r="Z161" s="33">
        <f>LARGE(Data!$G161:$J161,4)</f>
        <v>9</v>
      </c>
      <c r="AA161" s="30">
        <f>Data!$O161-Data!$P161</f>
        <v>13.33333333</v>
      </c>
      <c r="AB161" s="30">
        <f>Data!$P161-Data!$Q161</f>
        <v>2</v>
      </c>
      <c r="AC161" s="30">
        <f>Data!$Q161-Data!$R161</f>
        <v>3</v>
      </c>
      <c r="AD161" s="30">
        <f>(Data!$AA161+Data!$AB161)/SUM(Data!$AA161:$AC161)</f>
        <v>0.8363636364</v>
      </c>
      <c r="AE161" s="31">
        <f>Data!$AA161^2/SQRT(Data!$AA161^2+Data!$AB161^2+Data!$AC161^2)</f>
        <v>12.87103823</v>
      </c>
      <c r="AF161" s="31">
        <f>Data!$AB161^2/SQRT(Data!$AA161^2+Data!$AB161^2+Data!$AC161^2)</f>
        <v>0.2895983602</v>
      </c>
      <c r="AG161" s="31">
        <f>Data!$AC161^2/SQRT(Data!$AA161^2+Data!$AB161^2+Data!$AC161^2)</f>
        <v>0.6515963105</v>
      </c>
      <c r="AH161" s="30">
        <f>Data!$S161-Data!$T161</f>
        <v>14</v>
      </c>
      <c r="AI161" s="30">
        <f>Data!$T161-Data!$U161</f>
        <v>1</v>
      </c>
      <c r="AJ161" s="30">
        <f>Data!$U161-Data!$V161</f>
        <v>5</v>
      </c>
      <c r="AK161" s="30">
        <f>(Data!$AH161+Data!$AI161)/(Data!$AH161+Data!$AI161+Data!$AJ161)</f>
        <v>0.75</v>
      </c>
      <c r="AL161" s="32">
        <f>Data!$AH161^2/SQRT(Data!$AH161^2+Data!$AI161^2+Data!$AJ161^2)</f>
        <v>13.15465868</v>
      </c>
      <c r="AM161" s="32">
        <f>Data!$AI161^2/SQRT(Data!$AH161^2+Data!$AI161^2+Data!$AJ161^2)</f>
        <v>0.06711560552</v>
      </c>
      <c r="AN161" s="32">
        <f>Data!$AJ161^2/SQRT(Data!$AH161^2+Data!$AI161^2+Data!$AJ161^2)</f>
        <v>1.677890138</v>
      </c>
      <c r="AO161" s="30">
        <f>Data!$W161-Data!$X161</f>
        <v>10</v>
      </c>
      <c r="AP161" s="30">
        <f>Data!$X161-Data!$Y161</f>
        <v>5</v>
      </c>
      <c r="AQ161" s="30">
        <f>Data!$Y161-Data!$Z161</f>
        <v>1</v>
      </c>
      <c r="AR161" s="30">
        <f>(Data!$AO161+Data!$AP161)/(Data!$AO161+Data!$AP161+Data!$AQ161)</f>
        <v>0.9375</v>
      </c>
      <c r="AS161" s="33">
        <f>Data!$AO161^2/SQRT(Data!$AO161^2+Data!$AP161^2+Data!$AQ161^2)</f>
        <v>8.908708064</v>
      </c>
      <c r="AT161" s="33">
        <f>Data!$AP161^2/SQRT(Data!$AO161^2+Data!$AP161^2+Data!$AQ161^2)</f>
        <v>2.227177016</v>
      </c>
      <c r="AU161" s="33">
        <f>Data!$AQ161^2/SQRT(Data!$AO161^2+Data!$AP161^2+Data!$AQ161^2)</f>
        <v>0.08908708064</v>
      </c>
      <c r="AV161" s="34">
        <f>_xlfn.VAR.P(Data!$K161:$N161)</f>
        <v>49.1875</v>
      </c>
      <c r="AW161" s="35">
        <f>_xlfn.VAR.P(Data!$C161:$F161)</f>
        <v>55.1875</v>
      </c>
      <c r="AX161" s="36">
        <f>_xlfn.VAR.P(Data!$G161:$J161)</f>
        <v>40.1875</v>
      </c>
      <c r="AY161" s="37"/>
      <c r="AZ161" s="38"/>
      <c r="BA161" s="39"/>
      <c r="BB161" s="30" t="str">
        <f>IF(AND(Data!$AE161&gt;Data!$AF161,Data!$AE161&gt;Data!$AG161),"1",IF(AND(Data!$AF161&gt;Data!$AE161,Data!$AF161&gt;Data!$AG161),IF(Data!$AF161&lt;2.5*Data!$AE161,"1.2",IF(OR(Data!$AE161&gt;2.5,Data!$AE161+Data!$AF161+Data!$AG161&lt;9),"2.2","2")),IF(AND(Data!$AG161&gt;3.5*Data!$AE161,Data!$AG161&gt;3.5*Data!$AF161,Data!$AE161+Data!$AF161+Data!$AG161&gt;11,Data!$AE161+Data!$AF161&lt;2,Data!$Q161&gt;=18),"3",IF((Data!$AE161&gt;3*Data!$AF161),"1.3",IF(AND(Data!$AF161&gt;3*Data!$AE161,Data!$AF161&gt;2),"2.3","3.3")))))</f>
        <v>1</v>
      </c>
      <c r="BC161" s="30" t="str">
        <f>IF(AND(Data!$AL161&gt;Data!$AM161,Data!$AL161&gt;Data!$AN161),"1",IF(AND(Data!$AM161&gt;Data!$AL161,Data!$AM161&gt;Data!$AN161),IF(Data!$AM161&lt;2.5*Data!$AL161,"1.2",IF(OR(Data!$AL161&gt;2.5,Data!$AL161+Data!$AM161+Data!$AN161&lt;9),"2.2","2")),IF(AND(Data!$AN161&gt;3.5*Data!$AL161,Data!$AN161&gt;3.5*Data!$AM161,Data!$AL161+Data!$AM161+Data!$AN161&gt;11,Data!$AL161+Data!$AM161&lt;2,Data!$U161&gt;=18),"3",IF((Data!$AL161&gt;3*Data!$AM161),"1.3",IF(AND(Data!$AM161&gt;3*Data!$AL161,Data!$AM161&gt;2),"2.3","3.3")))))</f>
        <v>1</v>
      </c>
      <c r="BD161" s="30" t="str">
        <f>IF(AND(Data!$AS161&gt;Data!$AT161,Data!$AS161&gt;Data!$AU161),"1",IF(AND(Data!$AT161&gt;Data!$AS161,Data!$AT161&gt;Data!$AU161),IF(Data!$AT161&lt;2.5*Data!$AS161,"1.2",IF(OR(Data!$AS161&gt;2.5,Data!$AS161+Data!$AT161+Data!$AU161&lt;9),"2.2","2")),IF(AND(Data!$AU161&gt;3.5*Data!$AS161,Data!$AU161&gt;3.5*Data!$AT161,Data!$AS161+Data!$AT161+Data!$AU161&gt;11,Data!$AS161+Data!$AT161&lt;2,Data!$Y161&gt;=18),"3",IF((Data!$AS161&gt;3*Data!$AT161),"1.3",IF(AND(Data!$AT161&gt;3*Data!$AS161,Data!$AT161&gt;2),"2.3","3.3")))))</f>
        <v>1</v>
      </c>
      <c r="BE161" s="30" t="str">
        <f t="array" ref="BE161">XLOOKUP(Data!$O161,Data!$K161:$N161,$K$1:$N$1,"?",0,1)&amp;XLOOKUP(Data!$P161,Data!$K161:$N161,$K$1:$N$1,"?",0,1)&amp;XLOOKUP(Data!$Q161,Data!$K161:$N161,$K$1:$N$1,"?",0,1)</f>
        <v>CSD</v>
      </c>
      <c r="BF161" s="30" t="str">
        <f t="array" ref="BF161">XLOOKUP(Data!$S161,Data!$C161:$F161,$C$1:$F$1,"?",0,1)&amp;XLOOKUP(Data!$T161,Data!$C161:$F161,$C$1:$F$1,"?",0,1)&amp;XLOOKUP(Data!$U161,Data!$C161:$F161,$C$1:$F$1,"?",0,1)</f>
        <v>CDS</v>
      </c>
      <c r="BG161" s="30" t="str">
        <f t="array" ref="BG161">XLOOKUP(Data!$W161,Data!$G161:$J161,$G$1:$J$1,"?",0,1)&amp;XLOOKUP(Data!$X161,Data!$G161:$J161,$G$1:$J$1,"?",0,1)&amp;XLOOKUP(Data!$Y161,Data!$G161:$J161,$G$1:$J$1,"?",0,1)</f>
        <v>CSI</v>
      </c>
      <c r="BH161" s="30" t="str">
        <f>VLOOKUP(LEFT(Data!$BE161,Data!$BB161),'Key 2'!$A$1:$C$40,2,FALSE)</f>
        <v>C</v>
      </c>
      <c r="BI161" s="30" t="str">
        <f>VLOOKUP(LEFT(Data!$BF161,Data!$BC161),'Key 2'!$A$1:$C$40,2,FALSE)</f>
        <v>C</v>
      </c>
      <c r="BJ161" s="30" t="str">
        <f>VLOOKUP(LEFT(Data!$BG161,Data!$BD161),'Key 2'!$A$1:$C$40,2,FALSE)</f>
        <v>C</v>
      </c>
      <c r="BK161" s="30" t="str">
        <f>IF(AND(Data!$AV161&gt;=15,Data!$O161&gt;=20),"DG",IF(AND(Data!$AW161&gt;=15,Data!$S161&gt;=20),"MG",IF(AND(Data!$AV161&gt;=15,Data!$W161&gt;=20),"LG","0")))</f>
        <v>DG</v>
      </c>
      <c r="BL161" s="30" t="str">
        <f>IF(AND(Data!$BK161="DG",Data!$AW161&gt;=15,Data!$S161&gt;=20,Data!$BH161&lt;&gt;Data!$BI161),"MG","LG")</f>
        <v>LG</v>
      </c>
      <c r="BM161" s="30" t="str">
        <f>IF(Data!$BK161="DG",Data!$BH161,IF(Data!$BK161="MG",Data!$BI161,Data!$BJ161))</f>
        <v>C</v>
      </c>
      <c r="BN161" s="30" t="str">
        <f>IF(Data!$BL161="DG",Data!$BH161,IF(Data!$BL161="MG",Data!$BI161,Data!$BJ161))</f>
        <v>C</v>
      </c>
      <c r="BO161" s="40"/>
      <c r="BP161" s="40"/>
      <c r="BQ161" s="40"/>
      <c r="BR161" s="41"/>
      <c r="BS161" s="41"/>
      <c r="BT161" s="41" t="str">
        <f>VLOOKUP(Data!$BR161,'Key 1'!$B$1:$D$15,2,FALSE)</f>
        <v>TI</v>
      </c>
      <c r="BU161" s="41" t="str">
        <f>VLOOKUP(Data!$BS161,'Key 1'!$B$1:$D$15,2,FALSE)</f>
        <v>TI</v>
      </c>
      <c r="BV161" s="41">
        <f>VLOOKUP(Data!$BR161,'Key 1'!$B$1:$D$15,3,FALSE)</f>
        <v>0</v>
      </c>
      <c r="BW161" s="41">
        <f>VLOOKUP(Data!$BS161,'Key 1'!$B$1:$D$15,3,FALSE)</f>
        <v>0</v>
      </c>
      <c r="BX161" s="41" t="str">
        <f>IF(Data!$BK161="DG",IF(INT(Data!$BB161)-Data!$BB161&lt;0,"Low","High"),IF(Data!$BK161="MG",IF(INT(Data!$BC161)-Data!$BC161&lt;0,"Low","High"),IF(Data!$BK161="LG",IF(INT(Data!$BD161)-Data!$BD161&lt;0,"Low","High"),"High")))</f>
        <v>High</v>
      </c>
      <c r="BY161" s="41" t="str">
        <f>IF(Data!$BL161="DG",IF(INT(Data!$BB161)-Data!$BB161&lt;0,"Low","High"),IF(Data!$BL161="MG",IF(INT(Data!$BC161)-Data!$BC161&lt;0,"Low","High"),IF(Data!$BL161="LG",IF(INT(Data!$BD161)-Data!$BD161&lt;0,"Low","High"),"High")))</f>
        <v>High</v>
      </c>
      <c r="BZ161" s="41" t="str">
        <f>IF(AND(Data!$BX161="High",Data!$BY161="High"),"High","Low")</f>
        <v>High</v>
      </c>
      <c r="CA161" s="41" t="str">
        <f>IF(AND(Data!$BM161=Data!$BT161,Data!$BN161=Data!$BU161),"Matched",IF(Data!$BM161=Data!$BT161,"Sec Missed", IF(Data!$BN161=Data!$BU161," Pri Missed", "Both Missed")))</f>
        <v>Both Missed</v>
      </c>
      <c r="CB161" s="42">
        <v>100.0</v>
      </c>
      <c r="CC161" s="42">
        <v>100.0</v>
      </c>
      <c r="CD161" s="42">
        <v>100.0</v>
      </c>
      <c r="CE161" s="43" t="s">
        <v>3</v>
      </c>
      <c r="CF161" s="43" t="s">
        <v>3</v>
      </c>
      <c r="CG161" s="43" t="s">
        <v>3</v>
      </c>
      <c r="CH161" s="45" t="s">
        <v>3</v>
      </c>
      <c r="CI161" s="43" t="s">
        <v>97</v>
      </c>
      <c r="CJ161" s="42">
        <v>100.0</v>
      </c>
      <c r="CK161" s="43" t="s">
        <v>3</v>
      </c>
      <c r="CL161" s="43" t="s">
        <v>98</v>
      </c>
      <c r="CM161" s="42">
        <v>100.0</v>
      </c>
      <c r="CN161" s="43" t="s">
        <v>103</v>
      </c>
      <c r="CO161" s="1"/>
      <c r="CP161" s="1"/>
      <c r="CQ161" s="1"/>
      <c r="CR161" s="1"/>
      <c r="CS161" s="1"/>
      <c r="CT161" s="1"/>
      <c r="CU161" s="1"/>
    </row>
    <row r="162" ht="48.0" customHeight="1">
      <c r="A162" s="28">
        <v>2316.0</v>
      </c>
      <c r="B162" s="29">
        <v>9.0</v>
      </c>
      <c r="C162" s="30">
        <v>9.0</v>
      </c>
      <c r="D162" s="30">
        <v>4.0</v>
      </c>
      <c r="E162" s="30">
        <v>1.0</v>
      </c>
      <c r="F162" s="30">
        <v>9.0</v>
      </c>
      <c r="G162" s="30">
        <v>27.0</v>
      </c>
      <c r="H162" s="30">
        <v>25.0</v>
      </c>
      <c r="I162" s="30">
        <v>18.0</v>
      </c>
      <c r="J162" s="30">
        <v>28.0</v>
      </c>
      <c r="K162" s="30">
        <v>20.0</v>
      </c>
      <c r="L162" s="30">
        <v>12.0</v>
      </c>
      <c r="M162" s="30">
        <v>6.0</v>
      </c>
      <c r="N162" s="30">
        <v>21.0</v>
      </c>
      <c r="O162" s="31">
        <f>LARGE(Data!$K162:$N162,1)</f>
        <v>21</v>
      </c>
      <c r="P162" s="31">
        <f>LARGE(Data!$K162:$N162,2)</f>
        <v>20</v>
      </c>
      <c r="Q162" s="31">
        <f>LARGE(Data!$K162:$N162,3)</f>
        <v>12</v>
      </c>
      <c r="R162" s="31">
        <f>LARGE(Data!$K162:$N162,4)</f>
        <v>6</v>
      </c>
      <c r="S162" s="32">
        <f>LARGE(Data!$C162:$F162,1)</f>
        <v>9</v>
      </c>
      <c r="T162" s="32">
        <f>LARGE(Data!$C162:$F162,2)</f>
        <v>9</v>
      </c>
      <c r="U162" s="32">
        <f>LARGE(Data!$C162:$F162,3)</f>
        <v>4</v>
      </c>
      <c r="V162" s="32">
        <f>LARGE(Data!$C162:$F162,4)</f>
        <v>1</v>
      </c>
      <c r="W162" s="33">
        <f>LARGE(Data!$G162:$J162,1)</f>
        <v>28</v>
      </c>
      <c r="X162" s="33">
        <f>LARGE(Data!$G162:$J162,2)</f>
        <v>27</v>
      </c>
      <c r="Y162" s="33">
        <f>LARGE(Data!$G162:$J162,3)</f>
        <v>25</v>
      </c>
      <c r="Z162" s="33">
        <f>LARGE(Data!$G162:$J162,4)</f>
        <v>18</v>
      </c>
      <c r="AA162" s="30">
        <f>Data!$O162-Data!$P162</f>
        <v>1</v>
      </c>
      <c r="AB162" s="30">
        <f>Data!$P162-Data!$Q162</f>
        <v>8</v>
      </c>
      <c r="AC162" s="30">
        <f>Data!$Q162-Data!$R162</f>
        <v>6</v>
      </c>
      <c r="AD162" s="30">
        <f>(Data!$AA162+Data!$AB162)/SUM(Data!$AA162:$AC162)</f>
        <v>0.6</v>
      </c>
      <c r="AE162" s="31">
        <f>Data!$AA162^2/SQRT(Data!$AA162^2+Data!$AB162^2+Data!$AC162^2)</f>
        <v>0.09950371902</v>
      </c>
      <c r="AF162" s="31">
        <f>Data!$AB162^2/SQRT(Data!$AA162^2+Data!$AB162^2+Data!$AC162^2)</f>
        <v>6.368238017</v>
      </c>
      <c r="AG162" s="31">
        <f>Data!$AC162^2/SQRT(Data!$AA162^2+Data!$AB162^2+Data!$AC162^2)</f>
        <v>3.582133885</v>
      </c>
      <c r="AH162" s="30">
        <f>Data!$S162-Data!$T162</f>
        <v>0</v>
      </c>
      <c r="AI162" s="30">
        <f>Data!$T162-Data!$U162</f>
        <v>5</v>
      </c>
      <c r="AJ162" s="30">
        <f>Data!$U162-Data!$V162</f>
        <v>3</v>
      </c>
      <c r="AK162" s="30">
        <f>(Data!$AH162+Data!$AI162)/(Data!$AH162+Data!$AI162+Data!$AJ162)</f>
        <v>0.625</v>
      </c>
      <c r="AL162" s="32">
        <f>Data!$AH162^2/SQRT(Data!$AH162^2+Data!$AI162^2+Data!$AJ162^2)</f>
        <v>0</v>
      </c>
      <c r="AM162" s="32">
        <f>Data!$AI162^2/SQRT(Data!$AH162^2+Data!$AI162^2+Data!$AJ162^2)</f>
        <v>4.287464629</v>
      </c>
      <c r="AN162" s="32">
        <f>Data!$AJ162^2/SQRT(Data!$AH162^2+Data!$AI162^2+Data!$AJ162^2)</f>
        <v>1.543487266</v>
      </c>
      <c r="AO162" s="30">
        <f>Data!$W162-Data!$X162</f>
        <v>1</v>
      </c>
      <c r="AP162" s="30">
        <f>Data!$X162-Data!$Y162</f>
        <v>2</v>
      </c>
      <c r="AQ162" s="30">
        <f>Data!$Y162-Data!$Z162</f>
        <v>7</v>
      </c>
      <c r="AR162" s="30">
        <f>(Data!$AO162+Data!$AP162)/(Data!$AO162+Data!$AP162+Data!$AQ162)</f>
        <v>0.3</v>
      </c>
      <c r="AS162" s="33">
        <f>Data!$AO162^2/SQRT(Data!$AO162^2+Data!$AP162^2+Data!$AQ162^2)</f>
        <v>0.1360827635</v>
      </c>
      <c r="AT162" s="33">
        <f>Data!$AP162^2/SQRT(Data!$AO162^2+Data!$AP162^2+Data!$AQ162^2)</f>
        <v>0.544331054</v>
      </c>
      <c r="AU162" s="33">
        <f>Data!$AQ162^2/SQRT(Data!$AO162^2+Data!$AP162^2+Data!$AQ162^2)</f>
        <v>6.668055411</v>
      </c>
      <c r="AV162" s="34">
        <f>_xlfn.VAR.P(Data!$K162:$N162)</f>
        <v>37.6875</v>
      </c>
      <c r="AW162" s="35">
        <f>_xlfn.VAR.P(Data!$C162:$F162)</f>
        <v>11.6875</v>
      </c>
      <c r="AX162" s="36">
        <f>_xlfn.VAR.P(Data!$G162:$J162)</f>
        <v>15.25</v>
      </c>
      <c r="AY162" s="37"/>
      <c r="AZ162" s="38"/>
      <c r="BA162" s="39"/>
      <c r="BB162" s="30" t="str">
        <f>IF(AND(Data!$AE162&gt;Data!$AF162,Data!$AE162&gt;Data!$AG162),"1",IF(AND(Data!$AF162&gt;Data!$AE162,Data!$AF162&gt;Data!$AG162),IF(Data!$AF162&lt;2.5*Data!$AE162,"1.2",IF(OR(Data!$AE162&gt;2.5,Data!$AE162+Data!$AF162+Data!$AG162&lt;9),"2.2","2")),IF(AND(Data!$AG162&gt;3.5*Data!$AE162,Data!$AG162&gt;3.5*Data!$AF162,Data!$AE162+Data!$AF162+Data!$AG162&gt;11,Data!$AE162+Data!$AF162&lt;2,Data!$Q162&gt;=18),"3",IF((Data!$AE162&gt;3*Data!$AF162),"1.3",IF(AND(Data!$AF162&gt;3*Data!$AE162,Data!$AF162&gt;2),"2.3","3.3")))))</f>
        <v>2</v>
      </c>
      <c r="BC162" s="30" t="str">
        <f>IF(AND(Data!$AL162&gt;Data!$AM162,Data!$AL162&gt;Data!$AN162),"1",IF(AND(Data!$AM162&gt;Data!$AL162,Data!$AM162&gt;Data!$AN162),IF(Data!$AM162&lt;2.5*Data!$AL162,"1.2",IF(OR(Data!$AL162&gt;2.5,Data!$AL162+Data!$AM162+Data!$AN162&lt;9),"2.2","2")),IF(AND(Data!$AN162&gt;3.5*Data!$AL162,Data!$AN162&gt;3.5*Data!$AM162,Data!$AL162+Data!$AM162+Data!$AN162&gt;11,Data!$AL162+Data!$AM162&lt;2,Data!$U162&gt;=18),"3",IF((Data!$AL162&gt;3*Data!$AM162),"1.3",IF(AND(Data!$AM162&gt;3*Data!$AL162,Data!$AM162&gt;2),"2.3","3.3")))))</f>
        <v>2.2</v>
      </c>
      <c r="BD162" s="30" t="str">
        <f>IF(AND(Data!$AS162&gt;Data!$AT162,Data!$AS162&gt;Data!$AU162),"1",IF(AND(Data!$AT162&gt;Data!$AS162,Data!$AT162&gt;Data!$AU162),IF(Data!$AT162&lt;2.5*Data!$AS162,"1.2",IF(OR(Data!$AS162&gt;2.5,Data!$AS162+Data!$AT162+Data!$AU162&lt;9),"2.2","2")),IF(AND(Data!$AU162&gt;3.5*Data!$AS162,Data!$AU162&gt;3.5*Data!$AT162,Data!$AS162+Data!$AT162+Data!$AU162&gt;11,Data!$AS162+Data!$AT162&lt;2,Data!$Y162&gt;=18),"3",IF((Data!$AS162&gt;3*Data!$AT162),"1.3",IF(AND(Data!$AT162&gt;3*Data!$AS162,Data!$AT162&gt;2),"2.3","3.3")))))</f>
        <v>3.3</v>
      </c>
      <c r="BE162" s="30" t="str">
        <f t="array" ref="BE162">XLOOKUP(Data!$O162,Data!$K162:$N162,$K$1:$N$1,"?",0,1)&amp;XLOOKUP(Data!$P162,Data!$K162:$N162,$K$1:$N$1,"?",0,1)&amp;XLOOKUP(Data!$Q162,Data!$K162:$N162,$K$1:$N$1,"?",0,1)</f>
        <v>CDI</v>
      </c>
      <c r="BF162" s="30" t="str">
        <f t="array" ref="BF162">XLOOKUP(Data!$S162,Data!$C162:$F162,$C$1:$F$1,"?",0,1)&amp;XLOOKUP(Data!$T162,Data!$C162:$F162,$C$1:$F$1,"?",0,1)&amp;XLOOKUP(Data!$U162,Data!$C162:$F162,$C$1:$F$1,"?",0,1)</f>
        <v>DDI</v>
      </c>
      <c r="BG162" s="30" t="str">
        <f t="array" ref="BG162">XLOOKUP(Data!$W162,Data!$G162:$J162,$G$1:$J$1,"?",0,1)&amp;XLOOKUP(Data!$X162,Data!$G162:$J162,$G$1:$J$1,"?",0,1)&amp;XLOOKUP(Data!$Y162,Data!$G162:$J162,$G$1:$J$1,"?",0,1)</f>
        <v>CDI</v>
      </c>
      <c r="BH162" s="30" t="str">
        <f>VLOOKUP(LEFT(Data!$BE162,Data!$BB162),'Key 2'!$A$1:$C$40,2,FALSE)</f>
        <v>DC</v>
      </c>
      <c r="BI162" s="30" t="str">
        <f>VLOOKUP(LEFT(Data!$BF162,Data!$BC162),'Key 2'!$A$1:$C$40,2,FALSE)</f>
        <v>#N/A</v>
      </c>
      <c r="BJ162" s="30" t="str">
        <f>VLOOKUP(LEFT(Data!$BG162,Data!$BD162),'Key 2'!$A$1:$C$40,2,FALSE)</f>
        <v>DIC</v>
      </c>
      <c r="BK162" s="30" t="str">
        <f>IF(AND(Data!$AV162&gt;=15,Data!$O162&gt;=20),"DG",IF(AND(Data!$AW162&gt;=15,Data!$S162&gt;=20),"MG",IF(AND(Data!$AV162&gt;=15,Data!$W162&gt;=20),"LG","0")))</f>
        <v>DG</v>
      </c>
      <c r="BL162" s="30" t="str">
        <f>IF(AND(Data!$BK162="DG",Data!$AW162&gt;=15,Data!$S162&gt;=20,Data!$BH162&lt;&gt;Data!$BI162),"MG","LG")</f>
        <v>#N/A</v>
      </c>
      <c r="BM162" s="30" t="str">
        <f>IF(Data!$BK162="DG",Data!$BH162,IF(Data!$BK162="MG",Data!$BI162,Data!$BJ162))</f>
        <v>DC</v>
      </c>
      <c r="BN162" s="30" t="str">
        <f>IF(Data!$BL162="DG",Data!$BH162,IF(Data!$BL162="MG",Data!$BI162,Data!$BJ162))</f>
        <v>#N/A</v>
      </c>
      <c r="BO162" s="40"/>
      <c r="BP162" s="40"/>
      <c r="BQ162" s="40"/>
      <c r="BR162" s="41"/>
      <c r="BS162" s="41"/>
      <c r="BT162" s="41" t="str">
        <f>VLOOKUP(Data!$BR162,'Key 1'!$B$1:$D$15,2,FALSE)</f>
        <v>TI</v>
      </c>
      <c r="BU162" s="41" t="str">
        <f>VLOOKUP(Data!$BS162,'Key 1'!$B$1:$D$15,2,FALSE)</f>
        <v>TI</v>
      </c>
      <c r="BV162" s="41">
        <f>VLOOKUP(Data!$BR162,'Key 1'!$B$1:$D$15,3,FALSE)</f>
        <v>0</v>
      </c>
      <c r="BW162" s="41">
        <f>VLOOKUP(Data!$BS162,'Key 1'!$B$1:$D$15,3,FALSE)</f>
        <v>0</v>
      </c>
      <c r="BX162" s="41" t="str">
        <f>IF(Data!$BK162="DG",IF(INT(Data!$BB162)-Data!$BB162&lt;0,"Low","High"),IF(Data!$BK162="MG",IF(INT(Data!$BC162)-Data!$BC162&lt;0,"Low","High"),IF(Data!$BK162="LG",IF(INT(Data!$BD162)-Data!$BD162&lt;0,"Low","High"),"High")))</f>
        <v>High</v>
      </c>
      <c r="BY162" s="41" t="str">
        <f>IF(Data!$BL162="DG",IF(INT(Data!$BB162)-Data!$BB162&lt;0,"Low","High"),IF(Data!$BL162="MG",IF(INT(Data!$BC162)-Data!$BC162&lt;0,"Low","High"),IF(Data!$BL162="LG",IF(INT(Data!$BD162)-Data!$BD162&lt;0,"Low","High"),"High")))</f>
        <v>#N/A</v>
      </c>
      <c r="BZ162" s="41" t="str">
        <f>IF(AND(Data!$BX162="High",Data!$BY162="High"),"High","Low")</f>
        <v>#N/A</v>
      </c>
      <c r="CA162" s="41" t="str">
        <f>IF(AND(Data!$BM162=Data!$BT162,Data!$BN162=Data!$BU162),"Matched",IF(Data!$BM162=Data!$BT162,"Sec Missed", IF(Data!$BN162=Data!$BU162," Pri Missed", "Both Missed")))</f>
        <v>#N/A</v>
      </c>
      <c r="CB162" s="42">
        <v>100.0</v>
      </c>
      <c r="CC162" s="43" t="s">
        <v>100</v>
      </c>
      <c r="CD162" s="42">
        <v>100.0</v>
      </c>
      <c r="CE162" s="43" t="s">
        <v>17</v>
      </c>
      <c r="CF162" s="44"/>
      <c r="CG162" s="43" t="s">
        <v>101</v>
      </c>
      <c r="CH162" s="45" t="s">
        <v>17</v>
      </c>
      <c r="CI162" s="43" t="s">
        <v>97</v>
      </c>
      <c r="CJ162" s="42">
        <v>100.0</v>
      </c>
      <c r="CK162" s="43" t="s">
        <v>17</v>
      </c>
      <c r="CL162" s="43" t="s">
        <v>97</v>
      </c>
      <c r="CM162" s="42">
        <v>100.0</v>
      </c>
      <c r="CN162" s="43" t="s">
        <v>99</v>
      </c>
      <c r="CO162" s="1"/>
      <c r="CP162" s="1"/>
      <c r="CQ162" s="1"/>
      <c r="CR162" s="1"/>
      <c r="CS162" s="1"/>
      <c r="CT162" s="1"/>
      <c r="CU162" s="1"/>
    </row>
    <row r="163" ht="48.0" customHeight="1">
      <c r="A163" s="28">
        <v>2317.0</v>
      </c>
      <c r="B163" s="29">
        <v>28.0</v>
      </c>
      <c r="C163" s="30">
        <v>12.0</v>
      </c>
      <c r="D163" s="30">
        <v>20.0</v>
      </c>
      <c r="E163" s="30">
        <v>13.0</v>
      </c>
      <c r="F163" s="30">
        <v>24.0</v>
      </c>
      <c r="G163" s="30">
        <v>11.0</v>
      </c>
      <c r="H163" s="30">
        <v>20.0</v>
      </c>
      <c r="I163" s="30">
        <v>7.0</v>
      </c>
      <c r="J163" s="30">
        <v>25.0</v>
      </c>
      <c r="K163" s="30">
        <v>11.0</v>
      </c>
      <c r="L163" s="30">
        <v>19.0</v>
      </c>
      <c r="M163" s="30">
        <v>9.5</v>
      </c>
      <c r="N163" s="30">
        <v>25.166666666666654</v>
      </c>
      <c r="O163" s="31">
        <f>LARGE(Data!$K163:$N163,1)</f>
        <v>25.16666667</v>
      </c>
      <c r="P163" s="31">
        <f>LARGE(Data!$K163:$N163,2)</f>
        <v>19</v>
      </c>
      <c r="Q163" s="31">
        <f>LARGE(Data!$K163:$N163,3)</f>
        <v>11</v>
      </c>
      <c r="R163" s="31">
        <f>LARGE(Data!$K163:$N163,4)</f>
        <v>9.5</v>
      </c>
      <c r="S163" s="32">
        <f>LARGE(Data!$C163:$F163,1)</f>
        <v>24</v>
      </c>
      <c r="T163" s="32">
        <f>LARGE(Data!$C163:$F163,2)</f>
        <v>20</v>
      </c>
      <c r="U163" s="32">
        <f>LARGE(Data!$C163:$F163,3)</f>
        <v>13</v>
      </c>
      <c r="V163" s="32">
        <f>LARGE(Data!$C163:$F163,4)</f>
        <v>12</v>
      </c>
      <c r="W163" s="33">
        <f>LARGE(Data!$G163:$J163,1)</f>
        <v>25</v>
      </c>
      <c r="X163" s="33">
        <f>LARGE(Data!$G163:$J163,2)</f>
        <v>20</v>
      </c>
      <c r="Y163" s="33">
        <f>LARGE(Data!$G163:$J163,3)</f>
        <v>11</v>
      </c>
      <c r="Z163" s="33">
        <f>LARGE(Data!$G163:$J163,4)</f>
        <v>7</v>
      </c>
      <c r="AA163" s="30">
        <f>Data!$O163-Data!$P163</f>
        <v>6.166666667</v>
      </c>
      <c r="AB163" s="30">
        <f>Data!$P163-Data!$Q163</f>
        <v>8</v>
      </c>
      <c r="AC163" s="30">
        <f>Data!$Q163-Data!$R163</f>
        <v>1.5</v>
      </c>
      <c r="AD163" s="30">
        <f>(Data!$AA163+Data!$AB163)/SUM(Data!$AA163:$AC163)</f>
        <v>0.9042553191</v>
      </c>
      <c r="AE163" s="31">
        <f>Data!$AA163^2/SQRT(Data!$AA163^2+Data!$AB163^2+Data!$AC163^2)</f>
        <v>3.723960481</v>
      </c>
      <c r="AF163" s="31">
        <f>Data!$AB163^2/SQRT(Data!$AA163^2+Data!$AB163^2+Data!$AC163^2)</f>
        <v>6.267352045</v>
      </c>
      <c r="AG163" s="31">
        <f>Data!$AC163^2/SQRT(Data!$AA163^2+Data!$AB163^2+Data!$AC163^2)</f>
        <v>0.2203365953</v>
      </c>
      <c r="AH163" s="30">
        <f>Data!$S163-Data!$T163</f>
        <v>4</v>
      </c>
      <c r="AI163" s="30">
        <f>Data!$T163-Data!$U163</f>
        <v>7</v>
      </c>
      <c r="AJ163" s="30">
        <f>Data!$U163-Data!$V163</f>
        <v>1</v>
      </c>
      <c r="AK163" s="30">
        <f>(Data!$AH163+Data!$AI163)/(Data!$AH163+Data!$AI163+Data!$AJ163)</f>
        <v>0.9166666667</v>
      </c>
      <c r="AL163" s="32">
        <f>Data!$AH163^2/SQRT(Data!$AH163^2+Data!$AI163^2+Data!$AJ163^2)</f>
        <v>1.969463856</v>
      </c>
      <c r="AM163" s="32">
        <f>Data!$AI163^2/SQRT(Data!$AH163^2+Data!$AI163^2+Data!$AJ163^2)</f>
        <v>6.031483058</v>
      </c>
      <c r="AN163" s="32">
        <f>Data!$AJ163^2/SQRT(Data!$AH163^2+Data!$AI163^2+Data!$AJ163^2)</f>
        <v>0.123091491</v>
      </c>
      <c r="AO163" s="30">
        <f>Data!$W163-Data!$X163</f>
        <v>5</v>
      </c>
      <c r="AP163" s="30">
        <f>Data!$X163-Data!$Y163</f>
        <v>9</v>
      </c>
      <c r="AQ163" s="30">
        <f>Data!$Y163-Data!$Z163</f>
        <v>4</v>
      </c>
      <c r="AR163" s="30">
        <f>(Data!$AO163+Data!$AP163)/(Data!$AO163+Data!$AP163+Data!$AQ163)</f>
        <v>0.7777777778</v>
      </c>
      <c r="AS163" s="33">
        <f>Data!$AO163^2/SQRT(Data!$AO163^2+Data!$AP163^2+Data!$AQ163^2)</f>
        <v>2.263393651</v>
      </c>
      <c r="AT163" s="33">
        <f>Data!$AP163^2/SQRT(Data!$AO163^2+Data!$AP163^2+Data!$AQ163^2)</f>
        <v>7.333395429</v>
      </c>
      <c r="AU163" s="33">
        <f>Data!$AQ163^2/SQRT(Data!$AO163^2+Data!$AP163^2+Data!$AQ163^2)</f>
        <v>1.448571937</v>
      </c>
      <c r="AV163" s="34">
        <f>_xlfn.VAR.P(Data!$K163:$N163)</f>
        <v>40.04166667</v>
      </c>
      <c r="AW163" s="35">
        <f>_xlfn.VAR.P(Data!$C163:$F163)</f>
        <v>24.6875</v>
      </c>
      <c r="AX163" s="36">
        <f>_xlfn.VAR.P(Data!$G163:$J163)</f>
        <v>50.6875</v>
      </c>
      <c r="AY163" s="37"/>
      <c r="AZ163" s="38"/>
      <c r="BA163" s="39"/>
      <c r="BB163" s="30" t="str">
        <f>IF(AND(Data!$AE163&gt;Data!$AF163,Data!$AE163&gt;Data!$AG163),"1",IF(AND(Data!$AF163&gt;Data!$AE163,Data!$AF163&gt;Data!$AG163),IF(Data!$AF163&lt;2.5*Data!$AE163,"1.2",IF(OR(Data!$AE163&gt;2.5,Data!$AE163+Data!$AF163+Data!$AG163&lt;9),"2.2","2")),IF(AND(Data!$AG163&gt;3.5*Data!$AE163,Data!$AG163&gt;3.5*Data!$AF163,Data!$AE163+Data!$AF163+Data!$AG163&gt;11,Data!$AE163+Data!$AF163&lt;2,Data!$Q163&gt;=18),"3",IF((Data!$AE163&gt;3*Data!$AF163),"1.3",IF(AND(Data!$AF163&gt;3*Data!$AE163,Data!$AF163&gt;2),"2.3","3.3")))))</f>
        <v>1.2</v>
      </c>
      <c r="BC163" s="30" t="str">
        <f>IF(AND(Data!$AL163&gt;Data!$AM163,Data!$AL163&gt;Data!$AN163),"1",IF(AND(Data!$AM163&gt;Data!$AL163,Data!$AM163&gt;Data!$AN163),IF(Data!$AM163&lt;2.5*Data!$AL163,"1.2",IF(OR(Data!$AL163&gt;2.5,Data!$AL163+Data!$AM163+Data!$AN163&lt;9),"2.2","2")),IF(AND(Data!$AN163&gt;3.5*Data!$AL163,Data!$AN163&gt;3.5*Data!$AM163,Data!$AL163+Data!$AM163+Data!$AN163&gt;11,Data!$AL163+Data!$AM163&lt;2,Data!$U163&gt;=18),"3",IF((Data!$AL163&gt;3*Data!$AM163),"1.3",IF(AND(Data!$AM163&gt;3*Data!$AL163,Data!$AM163&gt;2),"2.3","3.3")))))</f>
        <v>2.2</v>
      </c>
      <c r="BD163" s="30" t="str">
        <f>IF(AND(Data!$AS163&gt;Data!$AT163,Data!$AS163&gt;Data!$AU163),"1",IF(AND(Data!$AT163&gt;Data!$AS163,Data!$AT163&gt;Data!$AU163),IF(Data!$AT163&lt;2.5*Data!$AS163,"1.2",IF(OR(Data!$AS163&gt;2.5,Data!$AS163+Data!$AT163+Data!$AU163&lt;9),"2.2","2")),IF(AND(Data!$AU163&gt;3.5*Data!$AS163,Data!$AU163&gt;3.5*Data!$AT163,Data!$AS163+Data!$AT163+Data!$AU163&gt;11,Data!$AS163+Data!$AT163&lt;2,Data!$Y163&gt;=18),"3",IF((Data!$AS163&gt;3*Data!$AT163),"1.3",IF(AND(Data!$AT163&gt;3*Data!$AS163,Data!$AT163&gt;2),"2.3","3.3")))))</f>
        <v>2</v>
      </c>
      <c r="BE163" s="30" t="str">
        <f t="array" ref="BE163">XLOOKUP(Data!$O163,Data!$K163:$N163,$K$1:$N$1,"?",0,1)&amp;XLOOKUP(Data!$P163,Data!$K163:$N163,$K$1:$N$1,"?",0,1)&amp;XLOOKUP(Data!$Q163,Data!$K163:$N163,$K$1:$N$1,"?",0,1)</f>
        <v>CID</v>
      </c>
      <c r="BF163" s="30" t="str">
        <f t="array" ref="BF163">XLOOKUP(Data!$S163,Data!$C163:$F163,$C$1:$F$1,"?",0,1)&amp;XLOOKUP(Data!$T163,Data!$C163:$F163,$C$1:$F$1,"?",0,1)&amp;XLOOKUP(Data!$U163,Data!$C163:$F163,$C$1:$F$1,"?",0,1)</f>
        <v>CIS</v>
      </c>
      <c r="BG163" s="30" t="str">
        <f t="array" ref="BG163">XLOOKUP(Data!$W163,Data!$G163:$J163,$G$1:$J$1,"?",0,1)&amp;XLOOKUP(Data!$X163,Data!$G163:$J163,$G$1:$J$1,"?",0,1)&amp;XLOOKUP(Data!$Y163,Data!$G163:$J163,$G$1:$J$1,"?",0,1)</f>
        <v>CID</v>
      </c>
      <c r="BH163" s="30" t="str">
        <f>VLOOKUP(LEFT(Data!$BE163,Data!$BB163),'Key 2'!$A$1:$C$40,2,FALSE)</f>
        <v>C</v>
      </c>
      <c r="BI163" s="30" t="str">
        <f>VLOOKUP(LEFT(Data!$BF163,Data!$BC163),'Key 2'!$A$1:$C$40,2,FALSE)</f>
        <v>IC</v>
      </c>
      <c r="BJ163" s="30" t="str">
        <f>VLOOKUP(LEFT(Data!$BG163,Data!$BD163),'Key 2'!$A$1:$C$40,2,FALSE)</f>
        <v>IC</v>
      </c>
      <c r="BK163" s="30" t="str">
        <f>IF(AND(Data!$AV163&gt;=15,Data!$O163&gt;=20),"DG",IF(AND(Data!$AW163&gt;=15,Data!$S163&gt;=20),"MG",IF(AND(Data!$AV163&gt;=15,Data!$W163&gt;=20),"LG","0")))</f>
        <v>DG</v>
      </c>
      <c r="BL163" s="30" t="str">
        <f>IF(AND(Data!$BK163="DG",Data!$AW163&gt;=15,Data!$S163&gt;=20,Data!$BH163&lt;&gt;Data!$BI163),"MG","LG")</f>
        <v>MG</v>
      </c>
      <c r="BM163" s="30" t="str">
        <f>IF(Data!$BK163="DG",Data!$BH163,IF(Data!$BK163="MG",Data!$BI163,Data!$BJ163))</f>
        <v>C</v>
      </c>
      <c r="BN163" s="30" t="str">
        <f>IF(Data!$BL163="DG",Data!$BH163,IF(Data!$BL163="MG",Data!$BI163,Data!$BJ163))</f>
        <v>IC</v>
      </c>
      <c r="BO163" s="40"/>
      <c r="BP163" s="40"/>
      <c r="BQ163" s="40"/>
      <c r="BR163" s="41"/>
      <c r="BS163" s="41"/>
      <c r="BT163" s="41" t="str">
        <f>VLOOKUP(Data!$BR163,'Key 1'!$B$1:$D$15,2,FALSE)</f>
        <v>TI</v>
      </c>
      <c r="BU163" s="41" t="str">
        <f>VLOOKUP(Data!$BS163,'Key 1'!$B$1:$D$15,2,FALSE)</f>
        <v>TI</v>
      </c>
      <c r="BV163" s="41">
        <f>VLOOKUP(Data!$BR163,'Key 1'!$B$1:$D$15,3,FALSE)</f>
        <v>0</v>
      </c>
      <c r="BW163" s="41">
        <f>VLOOKUP(Data!$BS163,'Key 1'!$B$1:$D$15,3,FALSE)</f>
        <v>0</v>
      </c>
      <c r="BX163" s="41" t="str">
        <f>IF(Data!$BK163="DG",IF(INT(Data!$BB163)-Data!$BB163&lt;0,"Low","High"),IF(Data!$BK163="MG",IF(INT(Data!$BC163)-Data!$BC163&lt;0,"Low","High"),IF(Data!$BK163="LG",IF(INT(Data!$BD163)-Data!$BD163&lt;0,"Low","High"),"High")))</f>
        <v>Low</v>
      </c>
      <c r="BY163" s="41" t="str">
        <f>IF(Data!$BL163="DG",IF(INT(Data!$BB163)-Data!$BB163&lt;0,"Low","High"),IF(Data!$BL163="MG",IF(INT(Data!$BC163)-Data!$BC163&lt;0,"Low","High"),IF(Data!$BL163="LG",IF(INT(Data!$BD163)-Data!$BD163&lt;0,"Low","High"),"High")))</f>
        <v>Low</v>
      </c>
      <c r="BZ163" s="41" t="str">
        <f>IF(AND(Data!$BX163="High",Data!$BY163="High"),"High","Low")</f>
        <v>Low</v>
      </c>
      <c r="CA163" s="41" t="str">
        <f>IF(AND(Data!$BM163=Data!$BT163,Data!$BN163=Data!$BU163),"Matched",IF(Data!$BM163=Data!$BT163,"Sec Missed", IF(Data!$BN163=Data!$BU163," Pri Missed", "Both Missed")))</f>
        <v>Both Missed</v>
      </c>
      <c r="CB163" s="42">
        <v>100.0</v>
      </c>
      <c r="CC163" s="42">
        <v>100.0</v>
      </c>
      <c r="CD163" s="42">
        <v>100.0</v>
      </c>
      <c r="CE163" s="43" t="s">
        <v>96</v>
      </c>
      <c r="CF163" s="43" t="s">
        <v>96</v>
      </c>
      <c r="CG163" s="43" t="s">
        <v>96</v>
      </c>
      <c r="CH163" s="45" t="s">
        <v>96</v>
      </c>
      <c r="CI163" s="43" t="s">
        <v>97</v>
      </c>
      <c r="CJ163" s="42">
        <v>100.0</v>
      </c>
      <c r="CK163" s="43" t="s">
        <v>96</v>
      </c>
      <c r="CL163" s="43" t="s">
        <v>98</v>
      </c>
      <c r="CM163" s="42">
        <v>100.0</v>
      </c>
      <c r="CN163" s="43" t="s">
        <v>99</v>
      </c>
      <c r="CO163" s="1"/>
      <c r="CP163" s="1"/>
      <c r="CQ163" s="1"/>
      <c r="CR163" s="1"/>
      <c r="CS163" s="1"/>
      <c r="CT163" s="1"/>
      <c r="CU163" s="1"/>
    </row>
    <row r="164" ht="48.0" customHeight="1">
      <c r="A164" s="28">
        <v>2318.0</v>
      </c>
      <c r="B164" s="29">
        <v>28.0</v>
      </c>
      <c r="C164" s="30">
        <v>16.0</v>
      </c>
      <c r="D164" s="30">
        <v>23.5</v>
      </c>
      <c r="E164" s="30">
        <v>19.0</v>
      </c>
      <c r="F164" s="30">
        <v>4.0</v>
      </c>
      <c r="G164" s="30">
        <v>4.0</v>
      </c>
      <c r="H164" s="30">
        <v>20.0</v>
      </c>
      <c r="I164" s="30">
        <v>26.0</v>
      </c>
      <c r="J164" s="30">
        <v>18.5</v>
      </c>
      <c r="K164" s="30">
        <v>9.0</v>
      </c>
      <c r="L164" s="30">
        <v>22.0</v>
      </c>
      <c r="M164" s="30">
        <v>21.0</v>
      </c>
      <c r="N164" s="30">
        <v>11.0</v>
      </c>
      <c r="O164" s="31">
        <f>LARGE(Data!$K164:$N164,1)</f>
        <v>22</v>
      </c>
      <c r="P164" s="31">
        <f>LARGE(Data!$K164:$N164,2)</f>
        <v>21</v>
      </c>
      <c r="Q164" s="31">
        <f>LARGE(Data!$K164:$N164,3)</f>
        <v>11</v>
      </c>
      <c r="R164" s="31">
        <f>LARGE(Data!$K164:$N164,4)</f>
        <v>9</v>
      </c>
      <c r="S164" s="32">
        <f>LARGE(Data!$C164:$F164,1)</f>
        <v>23.5</v>
      </c>
      <c r="T164" s="32">
        <f>LARGE(Data!$C164:$F164,2)</f>
        <v>19</v>
      </c>
      <c r="U164" s="32">
        <f>LARGE(Data!$C164:$F164,3)</f>
        <v>16</v>
      </c>
      <c r="V164" s="32">
        <f>LARGE(Data!$C164:$F164,4)</f>
        <v>4</v>
      </c>
      <c r="W164" s="33">
        <f>LARGE(Data!$G164:$J164,1)</f>
        <v>26</v>
      </c>
      <c r="X164" s="33">
        <f>LARGE(Data!$G164:$J164,2)</f>
        <v>20</v>
      </c>
      <c r="Y164" s="33">
        <f>LARGE(Data!$G164:$J164,3)</f>
        <v>18.5</v>
      </c>
      <c r="Z164" s="33">
        <f>LARGE(Data!$G164:$J164,4)</f>
        <v>4</v>
      </c>
      <c r="AA164" s="30">
        <f>Data!$O164-Data!$P164</f>
        <v>1</v>
      </c>
      <c r="AB164" s="30">
        <f>Data!$P164-Data!$Q164</f>
        <v>10</v>
      </c>
      <c r="AC164" s="30">
        <f>Data!$Q164-Data!$R164</f>
        <v>2</v>
      </c>
      <c r="AD164" s="30">
        <f>(Data!$AA164+Data!$AB164)/SUM(Data!$AA164:$AC164)</f>
        <v>0.8461538462</v>
      </c>
      <c r="AE164" s="31">
        <f>Data!$AA164^2/SQRT(Data!$AA164^2+Data!$AB164^2+Data!$AC164^2)</f>
        <v>0.09759000729</v>
      </c>
      <c r="AF164" s="31">
        <f>Data!$AB164^2/SQRT(Data!$AA164^2+Data!$AB164^2+Data!$AC164^2)</f>
        <v>9.759000729</v>
      </c>
      <c r="AG164" s="31">
        <f>Data!$AC164^2/SQRT(Data!$AA164^2+Data!$AB164^2+Data!$AC164^2)</f>
        <v>0.3903600292</v>
      </c>
      <c r="AH164" s="30">
        <f>Data!$S164-Data!$T164</f>
        <v>4.5</v>
      </c>
      <c r="AI164" s="30">
        <f>Data!$T164-Data!$U164</f>
        <v>3</v>
      </c>
      <c r="AJ164" s="30">
        <f>Data!$U164-Data!$V164</f>
        <v>12</v>
      </c>
      <c r="AK164" s="30">
        <f>(Data!$AH164+Data!$AI164)/(Data!$AH164+Data!$AI164+Data!$AJ164)</f>
        <v>0.3846153846</v>
      </c>
      <c r="AL164" s="32">
        <f>Data!$AH164^2/SQRT(Data!$AH164^2+Data!$AI164^2+Data!$AJ164^2)</f>
        <v>1.538467782</v>
      </c>
      <c r="AM164" s="32">
        <f>Data!$AI164^2/SQRT(Data!$AH164^2+Data!$AI164^2+Data!$AJ164^2)</f>
        <v>0.6837634588</v>
      </c>
      <c r="AN164" s="32">
        <f>Data!$AJ164^2/SQRT(Data!$AH164^2+Data!$AI164^2+Data!$AJ164^2)</f>
        <v>10.94021534</v>
      </c>
      <c r="AO164" s="30">
        <f>Data!$W164-Data!$X164</f>
        <v>6</v>
      </c>
      <c r="AP164" s="30">
        <f>Data!$X164-Data!$Y164</f>
        <v>1.5</v>
      </c>
      <c r="AQ164" s="30">
        <f>Data!$Y164-Data!$Z164</f>
        <v>14.5</v>
      </c>
      <c r="AR164" s="30">
        <f>(Data!$AO164+Data!$AP164)/(Data!$AO164+Data!$AP164+Data!$AQ164)</f>
        <v>0.3409090909</v>
      </c>
      <c r="AS164" s="33">
        <f>Data!$AO164^2/SQRT(Data!$AO164^2+Data!$AP164^2+Data!$AQ164^2)</f>
        <v>2.283701327</v>
      </c>
      <c r="AT164" s="33">
        <f>Data!$AP164^2/SQRT(Data!$AO164^2+Data!$AP164^2+Data!$AQ164^2)</f>
        <v>0.1427313329</v>
      </c>
      <c r="AU164" s="33">
        <f>Data!$AQ164^2/SQRT(Data!$AO164^2+Data!$AP164^2+Data!$AQ164^2)</f>
        <v>13.33745011</v>
      </c>
      <c r="AV164" s="34">
        <f>_xlfn.VAR.P(Data!$K164:$N164)</f>
        <v>33.6875</v>
      </c>
      <c r="AW164" s="35">
        <f>_xlfn.VAR.P(Data!$C164:$F164)</f>
        <v>52.171875</v>
      </c>
      <c r="AX164" s="36">
        <f>_xlfn.VAR.P(Data!$G164:$J164)</f>
        <v>65.296875</v>
      </c>
      <c r="AY164" s="37"/>
      <c r="AZ164" s="38"/>
      <c r="BA164" s="39"/>
      <c r="BB164" s="30" t="str">
        <f>IF(AND(Data!$AE164&gt;Data!$AF164,Data!$AE164&gt;Data!$AG164),"1",IF(AND(Data!$AF164&gt;Data!$AE164,Data!$AF164&gt;Data!$AG164),IF(Data!$AF164&lt;2.5*Data!$AE164,"1.2",IF(OR(Data!$AE164&gt;2.5,Data!$AE164+Data!$AF164+Data!$AG164&lt;9),"2.2","2")),IF(AND(Data!$AG164&gt;3.5*Data!$AE164,Data!$AG164&gt;3.5*Data!$AF164,Data!$AE164+Data!$AF164+Data!$AG164&gt;11,Data!$AE164+Data!$AF164&lt;2,Data!$Q164&gt;=18),"3",IF((Data!$AE164&gt;3*Data!$AF164),"1.3",IF(AND(Data!$AF164&gt;3*Data!$AE164,Data!$AF164&gt;2),"2.3","3.3")))))</f>
        <v>2</v>
      </c>
      <c r="BC164" s="30" t="str">
        <f>IF(AND(Data!$AL164&gt;Data!$AM164,Data!$AL164&gt;Data!$AN164),"1",IF(AND(Data!$AM164&gt;Data!$AL164,Data!$AM164&gt;Data!$AN164),IF(Data!$AM164&lt;2.5*Data!$AL164,"1.2",IF(OR(Data!$AL164&gt;2.5,Data!$AL164+Data!$AM164+Data!$AN164&lt;9),"2.2","2")),IF(AND(Data!$AN164&gt;3.5*Data!$AL164,Data!$AN164&gt;3.5*Data!$AM164,Data!$AL164+Data!$AM164+Data!$AN164&gt;11,Data!$AL164+Data!$AM164&lt;2,Data!$U164&gt;=18),"3",IF((Data!$AL164&gt;3*Data!$AM164),"1.3",IF(AND(Data!$AM164&gt;3*Data!$AL164,Data!$AM164&gt;2),"2.3","3.3")))))</f>
        <v>3.3</v>
      </c>
      <c r="BD164" s="30" t="str">
        <f>IF(AND(Data!$AS164&gt;Data!$AT164,Data!$AS164&gt;Data!$AU164),"1",IF(AND(Data!$AT164&gt;Data!$AS164,Data!$AT164&gt;Data!$AU164),IF(Data!$AT164&lt;2.5*Data!$AS164,"1.2",IF(OR(Data!$AS164&gt;2.5,Data!$AS164+Data!$AT164+Data!$AU164&lt;9),"2.2","2")),IF(AND(Data!$AU164&gt;3.5*Data!$AS164,Data!$AU164&gt;3.5*Data!$AT164,Data!$AS164+Data!$AT164+Data!$AU164&gt;11,Data!$AS164+Data!$AT164&lt;2,Data!$Y164&gt;=18),"3",IF((Data!$AS164&gt;3*Data!$AT164),"1.3",IF(AND(Data!$AT164&gt;3*Data!$AS164,Data!$AT164&gt;2),"2.3","3.3")))))</f>
        <v>1.3</v>
      </c>
      <c r="BE164" s="30" t="str">
        <f t="array" ref="BE164">XLOOKUP(Data!$O164,Data!$K164:$N164,$K$1:$N$1,"?",0,1)&amp;XLOOKUP(Data!$P164,Data!$K164:$N164,$K$1:$N$1,"?",0,1)&amp;XLOOKUP(Data!$Q164,Data!$K164:$N164,$K$1:$N$1,"?",0,1)</f>
        <v>ISC</v>
      </c>
      <c r="BF164" s="30" t="str">
        <f t="array" ref="BF164">XLOOKUP(Data!$S164,Data!$C164:$F164,$C$1:$F$1,"?",0,1)&amp;XLOOKUP(Data!$T164,Data!$C164:$F164,$C$1:$F$1,"?",0,1)&amp;XLOOKUP(Data!$U164,Data!$C164:$F164,$C$1:$F$1,"?",0,1)</f>
        <v>ISD</v>
      </c>
      <c r="BG164" s="30" t="str">
        <f t="array" ref="BG164">XLOOKUP(Data!$W164,Data!$G164:$J164,$G$1:$J$1,"?",0,1)&amp;XLOOKUP(Data!$X164,Data!$G164:$J164,$G$1:$J$1,"?",0,1)&amp;XLOOKUP(Data!$Y164,Data!$G164:$J164,$G$1:$J$1,"?",0,1)</f>
        <v>SIC</v>
      </c>
      <c r="BH164" s="30" t="str">
        <f>VLOOKUP(LEFT(Data!$BE164,Data!$BB164),'Key 2'!$A$1:$C$40,2,FALSE)</f>
        <v>IS</v>
      </c>
      <c r="BI164" s="30" t="str">
        <f>VLOOKUP(LEFT(Data!$BF164,Data!$BC164),'Key 2'!$A$1:$C$40,2,FALSE)</f>
        <v>DIS</v>
      </c>
      <c r="BJ164" s="30" t="str">
        <f>VLOOKUP(LEFT(Data!$BG164,Data!$BD164),'Key 2'!$A$1:$C$40,2,FALSE)</f>
        <v>S</v>
      </c>
      <c r="BK164" s="30" t="str">
        <f>IF(AND(Data!$AV164&gt;=15,Data!$O164&gt;=20),"DG",IF(AND(Data!$AW164&gt;=15,Data!$S164&gt;=20),"MG",IF(AND(Data!$AV164&gt;=15,Data!$W164&gt;=20),"LG","0")))</f>
        <v>DG</v>
      </c>
      <c r="BL164" s="30" t="str">
        <f>IF(AND(Data!$BK164="DG",Data!$AW164&gt;=15,Data!$S164&gt;=20,Data!$BH164&lt;&gt;Data!$BI164),"MG","LG")</f>
        <v>MG</v>
      </c>
      <c r="BM164" s="30" t="str">
        <f>IF(Data!$BK164="DG",Data!$BH164,IF(Data!$BK164="MG",Data!$BI164,Data!$BJ164))</f>
        <v>IS</v>
      </c>
      <c r="BN164" s="30" t="str">
        <f>IF(Data!$BL164="DG",Data!$BH164,IF(Data!$BL164="MG",Data!$BI164,Data!$BJ164))</f>
        <v>DIS</v>
      </c>
      <c r="BO164" s="40"/>
      <c r="BP164" s="40"/>
      <c r="BQ164" s="40"/>
      <c r="BR164" s="41"/>
      <c r="BS164" s="41"/>
      <c r="BT164" s="41" t="str">
        <f>VLOOKUP(Data!$BR164,'Key 1'!$B$1:$D$15,2,FALSE)</f>
        <v>TI</v>
      </c>
      <c r="BU164" s="41" t="str">
        <f>VLOOKUP(Data!$BS164,'Key 1'!$B$1:$D$15,2,FALSE)</f>
        <v>TI</v>
      </c>
      <c r="BV164" s="41">
        <f>VLOOKUP(Data!$BR164,'Key 1'!$B$1:$D$15,3,FALSE)</f>
        <v>0</v>
      </c>
      <c r="BW164" s="41">
        <f>VLOOKUP(Data!$BS164,'Key 1'!$B$1:$D$15,3,FALSE)</f>
        <v>0</v>
      </c>
      <c r="BX164" s="41" t="str">
        <f>IF(Data!$BK164="DG",IF(INT(Data!$BB164)-Data!$BB164&lt;0,"Low","High"),IF(Data!$BK164="MG",IF(INT(Data!$BC164)-Data!$BC164&lt;0,"Low","High"),IF(Data!$BK164="LG",IF(INT(Data!$BD164)-Data!$BD164&lt;0,"Low","High"),"High")))</f>
        <v>High</v>
      </c>
      <c r="BY164" s="41" t="str">
        <f>IF(Data!$BL164="DG",IF(INT(Data!$BB164)-Data!$BB164&lt;0,"Low","High"),IF(Data!$BL164="MG",IF(INT(Data!$BC164)-Data!$BC164&lt;0,"Low","High"),IF(Data!$BL164="LG",IF(INT(Data!$BD164)-Data!$BD164&lt;0,"Low","High"),"High")))</f>
        <v>Low</v>
      </c>
      <c r="BZ164" s="41" t="str">
        <f>IF(AND(Data!$BX164="High",Data!$BY164="High"),"High","Low")</f>
        <v>Low</v>
      </c>
      <c r="CA164" s="41" t="str">
        <f>IF(AND(Data!$BM164=Data!$BT164,Data!$BN164=Data!$BU164),"Matched",IF(Data!$BM164=Data!$BT164,"Sec Missed", IF(Data!$BN164=Data!$BU164," Pri Missed", "Both Missed")))</f>
        <v>Both Missed</v>
      </c>
      <c r="CB164" s="42">
        <v>100.0</v>
      </c>
      <c r="CC164" s="42">
        <v>100.0</v>
      </c>
      <c r="CD164" s="42">
        <v>95.1</v>
      </c>
      <c r="CE164" s="43" t="s">
        <v>107</v>
      </c>
      <c r="CF164" s="43" t="s">
        <v>109</v>
      </c>
      <c r="CG164" s="43" t="s">
        <v>108</v>
      </c>
      <c r="CH164" s="45" t="s">
        <v>107</v>
      </c>
      <c r="CI164" s="43" t="s">
        <v>97</v>
      </c>
      <c r="CJ164" s="42">
        <v>100.0</v>
      </c>
      <c r="CK164" s="43" t="s">
        <v>109</v>
      </c>
      <c r="CL164" s="43" t="s">
        <v>102</v>
      </c>
      <c r="CM164" s="42">
        <v>100.0</v>
      </c>
      <c r="CN164" s="43" t="s">
        <v>99</v>
      </c>
      <c r="CO164" s="1"/>
      <c r="CP164" s="1"/>
      <c r="CQ164" s="1"/>
      <c r="CR164" s="1"/>
      <c r="CS164" s="1"/>
      <c r="CT164" s="1"/>
      <c r="CU164" s="1"/>
    </row>
    <row r="165" ht="48.0" customHeight="1">
      <c r="A165" s="28">
        <v>2319.0</v>
      </c>
      <c r="B165" s="29">
        <v>28.0</v>
      </c>
      <c r="C165" s="30">
        <v>16.0</v>
      </c>
      <c r="D165" s="30">
        <v>14.0</v>
      </c>
      <c r="E165" s="30">
        <v>11.0</v>
      </c>
      <c r="F165" s="30">
        <v>23.0</v>
      </c>
      <c r="G165" s="30">
        <v>18.0</v>
      </c>
      <c r="H165" s="30">
        <v>7.0</v>
      </c>
      <c r="I165" s="30">
        <v>7.0</v>
      </c>
      <c r="J165" s="30">
        <v>25.0</v>
      </c>
      <c r="K165" s="30">
        <v>16.0</v>
      </c>
      <c r="L165" s="30">
        <v>9.5</v>
      </c>
      <c r="M165" s="30">
        <v>8.0</v>
      </c>
      <c r="N165" s="30">
        <v>25.0</v>
      </c>
      <c r="O165" s="31">
        <f>LARGE(Data!$K165:$N165,1)</f>
        <v>25</v>
      </c>
      <c r="P165" s="31">
        <f>LARGE(Data!$K165:$N165,2)</f>
        <v>16</v>
      </c>
      <c r="Q165" s="31">
        <f>LARGE(Data!$K165:$N165,3)</f>
        <v>9.5</v>
      </c>
      <c r="R165" s="31">
        <f>LARGE(Data!$K165:$N165,4)</f>
        <v>8</v>
      </c>
      <c r="S165" s="32">
        <f>LARGE(Data!$C165:$F165,1)</f>
        <v>23</v>
      </c>
      <c r="T165" s="32">
        <f>LARGE(Data!$C165:$F165,2)</f>
        <v>16</v>
      </c>
      <c r="U165" s="32">
        <f>LARGE(Data!$C165:$F165,3)</f>
        <v>14</v>
      </c>
      <c r="V165" s="32">
        <f>LARGE(Data!$C165:$F165,4)</f>
        <v>11</v>
      </c>
      <c r="W165" s="33">
        <f>LARGE(Data!$G165:$J165,1)</f>
        <v>25</v>
      </c>
      <c r="X165" s="33">
        <f>LARGE(Data!$G165:$J165,2)</f>
        <v>18</v>
      </c>
      <c r="Y165" s="33">
        <f>LARGE(Data!$G165:$J165,3)</f>
        <v>7</v>
      </c>
      <c r="Z165" s="33">
        <f>LARGE(Data!$G165:$J165,4)</f>
        <v>7</v>
      </c>
      <c r="AA165" s="30">
        <f>Data!$O165-Data!$P165</f>
        <v>9</v>
      </c>
      <c r="AB165" s="30">
        <f>Data!$P165-Data!$Q165</f>
        <v>6.5</v>
      </c>
      <c r="AC165" s="30">
        <f>Data!$Q165-Data!$R165</f>
        <v>1.5</v>
      </c>
      <c r="AD165" s="30">
        <f>(Data!$AA165+Data!$AB165)/SUM(Data!$AA165:$AC165)</f>
        <v>0.9117647059</v>
      </c>
      <c r="AE165" s="31">
        <f>Data!$AA165^2/SQRT(Data!$AA165^2+Data!$AB165^2+Data!$AC165^2)</f>
        <v>7.230413851</v>
      </c>
      <c r="AF165" s="31">
        <f>Data!$AB165^2/SQRT(Data!$AA165^2+Data!$AB165^2+Data!$AC165^2)</f>
        <v>3.771419571</v>
      </c>
      <c r="AG165" s="31">
        <f>Data!$AC165^2/SQRT(Data!$AA165^2+Data!$AB165^2+Data!$AC165^2)</f>
        <v>0.2008448292</v>
      </c>
      <c r="AH165" s="30">
        <f>Data!$S165-Data!$T165</f>
        <v>7</v>
      </c>
      <c r="AI165" s="30">
        <f>Data!$T165-Data!$U165</f>
        <v>2</v>
      </c>
      <c r="AJ165" s="30">
        <f>Data!$U165-Data!$V165</f>
        <v>3</v>
      </c>
      <c r="AK165" s="30">
        <f>(Data!$AH165+Data!$AI165)/(Data!$AH165+Data!$AI165+Data!$AJ165)</f>
        <v>0.75</v>
      </c>
      <c r="AL165" s="32">
        <f>Data!$AH165^2/SQRT(Data!$AH165^2+Data!$AI165^2+Data!$AJ165^2)</f>
        <v>6.223006223</v>
      </c>
      <c r="AM165" s="32">
        <f>Data!$AI165^2/SQRT(Data!$AH165^2+Data!$AI165^2+Data!$AJ165^2)</f>
        <v>0.508000508</v>
      </c>
      <c r="AN165" s="32">
        <f>Data!$AJ165^2/SQRT(Data!$AH165^2+Data!$AI165^2+Data!$AJ165^2)</f>
        <v>1.143001143</v>
      </c>
      <c r="AO165" s="30">
        <f>Data!$W165-Data!$X165</f>
        <v>7</v>
      </c>
      <c r="AP165" s="30">
        <f>Data!$X165-Data!$Y165</f>
        <v>11</v>
      </c>
      <c r="AQ165" s="30">
        <f>Data!$Y165-Data!$Z165</f>
        <v>0</v>
      </c>
      <c r="AR165" s="30">
        <f>(Data!$AO165+Data!$AP165)/(Data!$AO165+Data!$AP165+Data!$AQ165)</f>
        <v>1</v>
      </c>
      <c r="AS165" s="33">
        <f>Data!$AO165^2/SQRT(Data!$AO165^2+Data!$AP165^2+Data!$AQ165^2)</f>
        <v>3.758128445</v>
      </c>
      <c r="AT165" s="33">
        <f>Data!$AP165^2/SQRT(Data!$AO165^2+Data!$AP165^2+Data!$AQ165^2)</f>
        <v>9.280276365</v>
      </c>
      <c r="AU165" s="33">
        <f>Data!$AQ165^2/SQRT(Data!$AO165^2+Data!$AP165^2+Data!$AQ165^2)</f>
        <v>0</v>
      </c>
      <c r="AV165" s="34">
        <f>_xlfn.VAR.P(Data!$K165:$N165)</f>
        <v>44.921875</v>
      </c>
      <c r="AW165" s="35">
        <f>_xlfn.VAR.P(Data!$C165:$F165)</f>
        <v>19.5</v>
      </c>
      <c r="AX165" s="36">
        <f>_xlfn.VAR.P(Data!$G165:$J165)</f>
        <v>58.6875</v>
      </c>
      <c r="AY165" s="37"/>
      <c r="AZ165" s="38"/>
      <c r="BA165" s="39"/>
      <c r="BB165" s="30" t="str">
        <f>IF(AND(Data!$AE165&gt;Data!$AF165,Data!$AE165&gt;Data!$AG165),"1",IF(AND(Data!$AF165&gt;Data!$AE165,Data!$AF165&gt;Data!$AG165),IF(Data!$AF165&lt;2.5*Data!$AE165,"1.2",IF(OR(Data!$AE165&gt;2.5,Data!$AE165+Data!$AF165+Data!$AG165&lt;9),"2.2","2")),IF(AND(Data!$AG165&gt;3.5*Data!$AE165,Data!$AG165&gt;3.5*Data!$AF165,Data!$AE165+Data!$AF165+Data!$AG165&gt;11,Data!$AE165+Data!$AF165&lt;2,Data!$Q165&gt;=18),"3",IF((Data!$AE165&gt;3*Data!$AF165),"1.3",IF(AND(Data!$AF165&gt;3*Data!$AE165,Data!$AF165&gt;2),"2.3","3.3")))))</f>
        <v>1</v>
      </c>
      <c r="BC165" s="30" t="str">
        <f>IF(AND(Data!$AL165&gt;Data!$AM165,Data!$AL165&gt;Data!$AN165),"1",IF(AND(Data!$AM165&gt;Data!$AL165,Data!$AM165&gt;Data!$AN165),IF(Data!$AM165&lt;2.5*Data!$AL165,"1.2",IF(OR(Data!$AL165&gt;2.5,Data!$AL165+Data!$AM165+Data!$AN165&lt;9),"2.2","2")),IF(AND(Data!$AN165&gt;3.5*Data!$AL165,Data!$AN165&gt;3.5*Data!$AM165,Data!$AL165+Data!$AM165+Data!$AN165&gt;11,Data!$AL165+Data!$AM165&lt;2,Data!$U165&gt;=18),"3",IF((Data!$AL165&gt;3*Data!$AM165),"1.3",IF(AND(Data!$AM165&gt;3*Data!$AL165,Data!$AM165&gt;2),"2.3","3.3")))))</f>
        <v>1</v>
      </c>
      <c r="BD165" s="30" t="str">
        <f>IF(AND(Data!$AS165&gt;Data!$AT165,Data!$AS165&gt;Data!$AU165),"1",IF(AND(Data!$AT165&gt;Data!$AS165,Data!$AT165&gt;Data!$AU165),IF(Data!$AT165&lt;2.5*Data!$AS165,"1.2",IF(OR(Data!$AS165&gt;2.5,Data!$AS165+Data!$AT165+Data!$AU165&lt;9),"2.2","2")),IF(AND(Data!$AU165&gt;3.5*Data!$AS165,Data!$AU165&gt;3.5*Data!$AT165,Data!$AS165+Data!$AT165+Data!$AU165&gt;11,Data!$AS165+Data!$AT165&lt;2,Data!$Y165&gt;=18),"3",IF((Data!$AS165&gt;3*Data!$AT165),"1.3",IF(AND(Data!$AT165&gt;3*Data!$AS165,Data!$AT165&gt;2),"2.3","3.3")))))</f>
        <v>1.2</v>
      </c>
      <c r="BE165" s="30" t="str">
        <f t="array" ref="BE165">XLOOKUP(Data!$O165,Data!$K165:$N165,$K$1:$N$1,"?",0,1)&amp;XLOOKUP(Data!$P165,Data!$K165:$N165,$K$1:$N$1,"?",0,1)&amp;XLOOKUP(Data!$Q165,Data!$K165:$N165,$K$1:$N$1,"?",0,1)</f>
        <v>CDI</v>
      </c>
      <c r="BF165" s="30" t="str">
        <f t="array" ref="BF165">XLOOKUP(Data!$S165,Data!$C165:$F165,$C$1:$F$1,"?",0,1)&amp;XLOOKUP(Data!$T165,Data!$C165:$F165,$C$1:$F$1,"?",0,1)&amp;XLOOKUP(Data!$U165,Data!$C165:$F165,$C$1:$F$1,"?",0,1)</f>
        <v>CDI</v>
      </c>
      <c r="BG165" s="30" t="str">
        <f t="array" ref="BG165">XLOOKUP(Data!$W165,Data!$G165:$J165,$G$1:$J$1,"?",0,1)&amp;XLOOKUP(Data!$X165,Data!$G165:$J165,$G$1:$J$1,"?",0,1)&amp;XLOOKUP(Data!$Y165,Data!$G165:$J165,$G$1:$J$1,"?",0,1)</f>
        <v>CDI</v>
      </c>
      <c r="BH165" s="30" t="str">
        <f>VLOOKUP(LEFT(Data!$BE165,Data!$BB165),'Key 2'!$A$1:$C$40,2,FALSE)</f>
        <v>C</v>
      </c>
      <c r="BI165" s="30" t="str">
        <f>VLOOKUP(LEFT(Data!$BF165,Data!$BC165),'Key 2'!$A$1:$C$40,2,FALSE)</f>
        <v>C</v>
      </c>
      <c r="BJ165" s="30" t="str">
        <f>VLOOKUP(LEFT(Data!$BG165,Data!$BD165),'Key 2'!$A$1:$C$40,2,FALSE)</f>
        <v>C</v>
      </c>
      <c r="BK165" s="30" t="str">
        <f>IF(AND(Data!$AV165&gt;=15,Data!$O165&gt;=20),"DG",IF(AND(Data!$AW165&gt;=15,Data!$S165&gt;=20),"MG",IF(AND(Data!$AV165&gt;=15,Data!$W165&gt;=20),"LG","0")))</f>
        <v>DG</v>
      </c>
      <c r="BL165" s="30" t="str">
        <f>IF(AND(Data!$BK165="DG",Data!$AW165&gt;=15,Data!$S165&gt;=20,Data!$BH165&lt;&gt;Data!$BI165),"MG","LG")</f>
        <v>LG</v>
      </c>
      <c r="BM165" s="30" t="str">
        <f>IF(Data!$BK165="DG",Data!$BH165,IF(Data!$BK165="MG",Data!$BI165,Data!$BJ165))</f>
        <v>C</v>
      </c>
      <c r="BN165" s="30" t="str">
        <f>IF(Data!$BL165="DG",Data!$BH165,IF(Data!$BL165="MG",Data!$BI165,Data!$BJ165))</f>
        <v>C</v>
      </c>
      <c r="BO165" s="40"/>
      <c r="BP165" s="40"/>
      <c r="BQ165" s="40"/>
      <c r="BR165" s="41"/>
      <c r="BS165" s="41"/>
      <c r="BT165" s="41" t="str">
        <f>VLOOKUP(Data!$BR165,'Key 1'!$B$1:$D$15,2,FALSE)</f>
        <v>TI</v>
      </c>
      <c r="BU165" s="41" t="str">
        <f>VLOOKUP(Data!$BS165,'Key 1'!$B$1:$D$15,2,FALSE)</f>
        <v>TI</v>
      </c>
      <c r="BV165" s="41">
        <f>VLOOKUP(Data!$BR165,'Key 1'!$B$1:$D$15,3,FALSE)</f>
        <v>0</v>
      </c>
      <c r="BW165" s="41">
        <f>VLOOKUP(Data!$BS165,'Key 1'!$B$1:$D$15,3,FALSE)</f>
        <v>0</v>
      </c>
      <c r="BX165" s="41" t="str">
        <f>IF(Data!$BK165="DG",IF(INT(Data!$BB165)-Data!$BB165&lt;0,"Low","High"),IF(Data!$BK165="MG",IF(INT(Data!$BC165)-Data!$BC165&lt;0,"Low","High"),IF(Data!$BK165="LG",IF(INT(Data!$BD165)-Data!$BD165&lt;0,"Low","High"),"High")))</f>
        <v>High</v>
      </c>
      <c r="BY165" s="41" t="str">
        <f>IF(Data!$BL165="DG",IF(INT(Data!$BB165)-Data!$BB165&lt;0,"Low","High"),IF(Data!$BL165="MG",IF(INT(Data!$BC165)-Data!$BC165&lt;0,"Low","High"),IF(Data!$BL165="LG",IF(INT(Data!$BD165)-Data!$BD165&lt;0,"Low","High"),"High")))</f>
        <v>Low</v>
      </c>
      <c r="BZ165" s="41" t="str">
        <f>IF(AND(Data!$BX165="High",Data!$BY165="High"),"High","Low")</f>
        <v>Low</v>
      </c>
      <c r="CA165" s="41" t="str">
        <f>IF(AND(Data!$BM165=Data!$BT165,Data!$BN165=Data!$BU165),"Matched",IF(Data!$BM165=Data!$BT165,"Sec Missed", IF(Data!$BN165=Data!$BU165," Pri Missed", "Both Missed")))</f>
        <v>Both Missed</v>
      </c>
      <c r="CB165" s="42">
        <v>100.0</v>
      </c>
      <c r="CC165" s="42">
        <v>100.0</v>
      </c>
      <c r="CD165" s="42">
        <v>96.8</v>
      </c>
      <c r="CE165" s="43" t="s">
        <v>3</v>
      </c>
      <c r="CF165" s="43" t="s">
        <v>3</v>
      </c>
      <c r="CG165" s="43" t="s">
        <v>17</v>
      </c>
      <c r="CH165" s="45" t="s">
        <v>3</v>
      </c>
      <c r="CI165" s="43" t="s">
        <v>97</v>
      </c>
      <c r="CJ165" s="42">
        <v>100.0</v>
      </c>
      <c r="CK165" s="43" t="s">
        <v>17</v>
      </c>
      <c r="CL165" s="43" t="s">
        <v>98</v>
      </c>
      <c r="CM165" s="42">
        <v>96.85</v>
      </c>
      <c r="CN165" s="43" t="s">
        <v>99</v>
      </c>
      <c r="CO165" s="1"/>
      <c r="CP165" s="1"/>
      <c r="CQ165" s="1"/>
      <c r="CR165" s="1"/>
      <c r="CS165" s="1"/>
      <c r="CT165" s="1"/>
      <c r="CU165" s="1"/>
    </row>
    <row r="166" ht="48.0" customHeight="1">
      <c r="A166" s="28">
        <v>2320.0</v>
      </c>
      <c r="B166" s="29">
        <v>28.0</v>
      </c>
      <c r="C166" s="30">
        <v>23.0</v>
      </c>
      <c r="D166" s="30">
        <v>20.0</v>
      </c>
      <c r="E166" s="30">
        <v>4.0</v>
      </c>
      <c r="F166" s="30">
        <v>19.0</v>
      </c>
      <c r="G166" s="30">
        <v>25.0</v>
      </c>
      <c r="H166" s="30">
        <v>16.0</v>
      </c>
      <c r="I166" s="30">
        <v>1.8823529411764706</v>
      </c>
      <c r="J166" s="30">
        <v>24.0</v>
      </c>
      <c r="K166" s="30">
        <v>24.0</v>
      </c>
      <c r="L166" s="30">
        <v>17.5</v>
      </c>
      <c r="M166" s="30">
        <v>2.8</v>
      </c>
      <c r="N166" s="30">
        <v>21.0</v>
      </c>
      <c r="O166" s="31">
        <f>LARGE(Data!$K166:$N166,1)</f>
        <v>24</v>
      </c>
      <c r="P166" s="31">
        <f>LARGE(Data!$K166:$N166,2)</f>
        <v>21</v>
      </c>
      <c r="Q166" s="31">
        <f>LARGE(Data!$K166:$N166,3)</f>
        <v>17.5</v>
      </c>
      <c r="R166" s="31">
        <f>LARGE(Data!$K166:$N166,4)</f>
        <v>2.8</v>
      </c>
      <c r="S166" s="32">
        <f>LARGE(Data!$C166:$F166,1)</f>
        <v>23</v>
      </c>
      <c r="T166" s="32">
        <f>LARGE(Data!$C166:$F166,2)</f>
        <v>20</v>
      </c>
      <c r="U166" s="32">
        <f>LARGE(Data!$C166:$F166,3)</f>
        <v>19</v>
      </c>
      <c r="V166" s="32">
        <f>LARGE(Data!$C166:$F166,4)</f>
        <v>4</v>
      </c>
      <c r="W166" s="33">
        <f>LARGE(Data!$G166:$J166,1)</f>
        <v>25</v>
      </c>
      <c r="X166" s="33">
        <f>LARGE(Data!$G166:$J166,2)</f>
        <v>24</v>
      </c>
      <c r="Y166" s="33">
        <f>LARGE(Data!$G166:$J166,3)</f>
        <v>16</v>
      </c>
      <c r="Z166" s="33">
        <f>LARGE(Data!$G166:$J166,4)</f>
        <v>1.882352941</v>
      </c>
      <c r="AA166" s="30">
        <f>Data!$O166-Data!$P166</f>
        <v>3</v>
      </c>
      <c r="AB166" s="30">
        <f>Data!$P166-Data!$Q166</f>
        <v>3.5</v>
      </c>
      <c r="AC166" s="30">
        <f>Data!$Q166-Data!$R166</f>
        <v>14.7</v>
      </c>
      <c r="AD166" s="30">
        <f>(Data!$AA166+Data!$AB166)/SUM(Data!$AA166:$AC166)</f>
        <v>0.3066037736</v>
      </c>
      <c r="AE166" s="31">
        <f>Data!$AA166^2/SQRT(Data!$AA166^2+Data!$AB166^2+Data!$AC166^2)</f>
        <v>0.5841939303</v>
      </c>
      <c r="AF166" s="31">
        <f>Data!$AB166^2/SQRT(Data!$AA166^2+Data!$AB166^2+Data!$AC166^2)</f>
        <v>0.7951528496</v>
      </c>
      <c r="AG166" s="31">
        <f>Data!$AC166^2/SQRT(Data!$AA166^2+Data!$AB166^2+Data!$AC166^2)</f>
        <v>14.02649627</v>
      </c>
      <c r="AH166" s="30">
        <f>Data!$S166-Data!$T166</f>
        <v>3</v>
      </c>
      <c r="AI166" s="30">
        <f>Data!$T166-Data!$U166</f>
        <v>1</v>
      </c>
      <c r="AJ166" s="30">
        <f>Data!$U166-Data!$V166</f>
        <v>15</v>
      </c>
      <c r="AK166" s="30">
        <f>(Data!$AH166+Data!$AI166)/(Data!$AH166+Data!$AI166+Data!$AJ166)</f>
        <v>0.2105263158</v>
      </c>
      <c r="AL166" s="32">
        <f>Data!$AH166^2/SQRT(Data!$AH166^2+Data!$AI166^2+Data!$AJ166^2)</f>
        <v>0.5870952657</v>
      </c>
      <c r="AM166" s="32">
        <f>Data!$AI166^2/SQRT(Data!$AH166^2+Data!$AI166^2+Data!$AJ166^2)</f>
        <v>0.06523280731</v>
      </c>
      <c r="AN166" s="32">
        <f>Data!$AJ166^2/SQRT(Data!$AH166^2+Data!$AI166^2+Data!$AJ166^2)</f>
        <v>14.67738164</v>
      </c>
      <c r="AO166" s="30">
        <f>Data!$W166-Data!$X166</f>
        <v>1</v>
      </c>
      <c r="AP166" s="30">
        <f>Data!$X166-Data!$Y166</f>
        <v>8</v>
      </c>
      <c r="AQ166" s="30">
        <f>Data!$Y166-Data!$Z166</f>
        <v>14.11764706</v>
      </c>
      <c r="AR166" s="30">
        <f>(Data!$AO166+Data!$AP166)/(Data!$AO166+Data!$AP166+Data!$AQ166)</f>
        <v>0.3893129771</v>
      </c>
      <c r="AS166" s="33">
        <f>Data!$AO166^2/SQRT(Data!$AO166^2+Data!$AP166^2+Data!$AQ166^2)</f>
        <v>0.06150988002</v>
      </c>
      <c r="AT166" s="33">
        <f>Data!$AP166^2/SQRT(Data!$AO166^2+Data!$AP166^2+Data!$AQ166^2)</f>
        <v>3.936632321</v>
      </c>
      <c r="AU166" s="33">
        <f>Data!$AQ166^2/SQRT(Data!$AO166^2+Data!$AP166^2+Data!$AQ166^2)</f>
        <v>12.25940861</v>
      </c>
      <c r="AV166" s="34">
        <f>_xlfn.VAR.P(Data!$K166:$N166)</f>
        <v>66.266875</v>
      </c>
      <c r="AW166" s="35">
        <f>_xlfn.VAR.P(Data!$C166:$F166)</f>
        <v>54.25</v>
      </c>
      <c r="AX166" s="36">
        <f>_xlfn.VAR.P(Data!$G166:$J166)</f>
        <v>85.55774221</v>
      </c>
      <c r="AY166" s="37"/>
      <c r="AZ166" s="38"/>
      <c r="BA166" s="39"/>
      <c r="BB166" s="30" t="str">
        <f>IF(AND(Data!$AE166&gt;Data!$AF166,Data!$AE166&gt;Data!$AG166),"1",IF(AND(Data!$AF166&gt;Data!$AE166,Data!$AF166&gt;Data!$AG166),IF(Data!$AF166&lt;2.5*Data!$AE166,"1.2",IF(OR(Data!$AE166&gt;2.5,Data!$AE166+Data!$AF166+Data!$AG166&lt;9),"2.2","2")),IF(AND(Data!$AG166&gt;3.5*Data!$AE166,Data!$AG166&gt;3.5*Data!$AF166,Data!$AE166+Data!$AF166+Data!$AG166&gt;11,Data!$AE166+Data!$AF166&lt;2,Data!$Q166&gt;=18),"3",IF((Data!$AE166&gt;3*Data!$AF166),"1.3",IF(AND(Data!$AF166&gt;3*Data!$AE166,Data!$AF166&gt;2),"2.3","3.3")))))</f>
        <v>3.3</v>
      </c>
      <c r="BC166" s="30" t="str">
        <f>IF(AND(Data!$AL166&gt;Data!$AM166,Data!$AL166&gt;Data!$AN166),"1",IF(AND(Data!$AM166&gt;Data!$AL166,Data!$AM166&gt;Data!$AN166),IF(Data!$AM166&lt;2.5*Data!$AL166,"1.2",IF(OR(Data!$AL166&gt;2.5,Data!$AL166+Data!$AM166+Data!$AN166&lt;9),"2.2","2")),IF(AND(Data!$AN166&gt;3.5*Data!$AL166,Data!$AN166&gt;3.5*Data!$AM166,Data!$AL166+Data!$AM166+Data!$AN166&gt;11,Data!$AL166+Data!$AM166&lt;2,Data!$U166&gt;=18),"3",IF((Data!$AL166&gt;3*Data!$AM166),"1.3",IF(AND(Data!$AM166&gt;3*Data!$AL166,Data!$AM166&gt;2),"2.3","3.3")))))</f>
        <v>3</v>
      </c>
      <c r="BD166" s="30" t="str">
        <f>IF(AND(Data!$AS166&gt;Data!$AT166,Data!$AS166&gt;Data!$AU166),"1",IF(AND(Data!$AT166&gt;Data!$AS166,Data!$AT166&gt;Data!$AU166),IF(Data!$AT166&lt;2.5*Data!$AS166,"1.2",IF(OR(Data!$AS166&gt;2.5,Data!$AS166+Data!$AT166+Data!$AU166&lt;9),"2.2","2")),IF(AND(Data!$AU166&gt;3.5*Data!$AS166,Data!$AU166&gt;3.5*Data!$AT166,Data!$AS166+Data!$AT166+Data!$AU166&gt;11,Data!$AS166+Data!$AT166&lt;2,Data!$Y166&gt;=18),"3",IF((Data!$AS166&gt;3*Data!$AT166),"1.3",IF(AND(Data!$AT166&gt;3*Data!$AS166,Data!$AT166&gt;2),"2.3","3.3")))))</f>
        <v>2.3</v>
      </c>
      <c r="BE166" s="30" t="str">
        <f t="array" ref="BE166">XLOOKUP(Data!$O166,Data!$K166:$N166,$K$1:$N$1,"?",0,1)&amp;XLOOKUP(Data!$P166,Data!$K166:$N166,$K$1:$N$1,"?",0,1)&amp;XLOOKUP(Data!$Q166,Data!$K166:$N166,$K$1:$N$1,"?",0,1)</f>
        <v>DCI</v>
      </c>
      <c r="BF166" s="30" t="str">
        <f t="array" ref="BF166">XLOOKUP(Data!$S166,Data!$C166:$F166,$C$1:$F$1,"?",0,1)&amp;XLOOKUP(Data!$T166,Data!$C166:$F166,$C$1:$F$1,"?",0,1)&amp;XLOOKUP(Data!$U166,Data!$C166:$F166,$C$1:$F$1,"?",0,1)</f>
        <v>DIC</v>
      </c>
      <c r="BG166" s="30" t="str">
        <f t="array" ref="BG166">XLOOKUP(Data!$W166,Data!$G166:$J166,$G$1:$J$1,"?",0,1)&amp;XLOOKUP(Data!$X166,Data!$G166:$J166,$G$1:$J$1,"?",0,1)&amp;XLOOKUP(Data!$Y166,Data!$G166:$J166,$G$1:$J$1,"?",0,1)</f>
        <v>DCI</v>
      </c>
      <c r="BH166" s="30" t="str">
        <f>VLOOKUP(LEFT(Data!$BE166,Data!$BB166),'Key 2'!$A$1:$C$40,2,FALSE)</f>
        <v>DIC</v>
      </c>
      <c r="BI166" s="30" t="str">
        <f>VLOOKUP(LEFT(Data!$BF166,Data!$BC166),'Key 2'!$A$1:$C$40,2,FALSE)</f>
        <v>DIC</v>
      </c>
      <c r="BJ166" s="30" t="str">
        <f>VLOOKUP(LEFT(Data!$BG166,Data!$BD166),'Key 2'!$A$1:$C$40,2,FALSE)</f>
        <v>DC</v>
      </c>
      <c r="BK166" s="30" t="str">
        <f>IF(AND(Data!$AV166&gt;=15,Data!$O166&gt;=20),"DG",IF(AND(Data!$AW166&gt;=15,Data!$S166&gt;=20),"MG",IF(AND(Data!$AV166&gt;=15,Data!$W166&gt;=20),"LG","0")))</f>
        <v>DG</v>
      </c>
      <c r="BL166" s="30" t="str">
        <f>IF(AND(Data!$BK166="DG",Data!$AW166&gt;=15,Data!$S166&gt;=20,Data!$BH166&lt;&gt;Data!$BI166),"MG","LG")</f>
        <v>LG</v>
      </c>
      <c r="BM166" s="30" t="str">
        <f>IF(Data!$BK166="DG",Data!$BH166,IF(Data!$BK166="MG",Data!$BI166,Data!$BJ166))</f>
        <v>DIC</v>
      </c>
      <c r="BN166" s="30" t="str">
        <f>IF(Data!$BL166="DG",Data!$BH166,IF(Data!$BL166="MG",Data!$BI166,Data!$BJ166))</f>
        <v>DC</v>
      </c>
      <c r="BO166" s="40"/>
      <c r="BP166" s="40"/>
      <c r="BQ166" s="40"/>
      <c r="BR166" s="41"/>
      <c r="BS166" s="41"/>
      <c r="BT166" s="41" t="str">
        <f>VLOOKUP(Data!$BR166,'Key 1'!$B$1:$D$15,2,FALSE)</f>
        <v>TI</v>
      </c>
      <c r="BU166" s="41" t="str">
        <f>VLOOKUP(Data!$BS166,'Key 1'!$B$1:$D$15,2,FALSE)</f>
        <v>TI</v>
      </c>
      <c r="BV166" s="41">
        <f>VLOOKUP(Data!$BR166,'Key 1'!$B$1:$D$15,3,FALSE)</f>
        <v>0</v>
      </c>
      <c r="BW166" s="41">
        <f>VLOOKUP(Data!$BS166,'Key 1'!$B$1:$D$15,3,FALSE)</f>
        <v>0</v>
      </c>
      <c r="BX166" s="41" t="str">
        <f>IF(Data!$BK166="DG",IF(INT(Data!$BB166)-Data!$BB166&lt;0,"Low","High"),IF(Data!$BK166="MG",IF(INT(Data!$BC166)-Data!$BC166&lt;0,"Low","High"),IF(Data!$BK166="LG",IF(INT(Data!$BD166)-Data!$BD166&lt;0,"Low","High"),"High")))</f>
        <v>Low</v>
      </c>
      <c r="BY166" s="41" t="str">
        <f>IF(Data!$BL166="DG",IF(INT(Data!$BB166)-Data!$BB166&lt;0,"Low","High"),IF(Data!$BL166="MG",IF(INT(Data!$BC166)-Data!$BC166&lt;0,"Low","High"),IF(Data!$BL166="LG",IF(INT(Data!$BD166)-Data!$BD166&lt;0,"Low","High"),"High")))</f>
        <v>Low</v>
      </c>
      <c r="BZ166" s="41" t="str">
        <f>IF(AND(Data!$BX166="High",Data!$BY166="High"),"High","Low")</f>
        <v>Low</v>
      </c>
      <c r="CA166" s="41" t="str">
        <f>IF(AND(Data!$BM166=Data!$BT166,Data!$BN166=Data!$BU166),"Matched",IF(Data!$BM166=Data!$BT166,"Sec Missed", IF(Data!$BN166=Data!$BU166," Pri Missed", "Both Missed")))</f>
        <v>Both Missed</v>
      </c>
      <c r="CB166" s="43" t="s">
        <v>100</v>
      </c>
      <c r="CC166" s="42">
        <v>100.0</v>
      </c>
      <c r="CD166" s="42">
        <v>100.0</v>
      </c>
      <c r="CE166" s="44"/>
      <c r="CF166" s="43" t="s">
        <v>101</v>
      </c>
      <c r="CG166" s="43" t="s">
        <v>17</v>
      </c>
      <c r="CH166" s="45" t="s">
        <v>101</v>
      </c>
      <c r="CI166" s="43" t="s">
        <v>102</v>
      </c>
      <c r="CJ166" s="42">
        <v>100.0</v>
      </c>
      <c r="CK166" s="43" t="s">
        <v>17</v>
      </c>
      <c r="CL166" s="43" t="s">
        <v>98</v>
      </c>
      <c r="CM166" s="42">
        <v>100.0</v>
      </c>
      <c r="CN166" s="43" t="s">
        <v>99</v>
      </c>
      <c r="CO166" s="1"/>
      <c r="CP166" s="1"/>
      <c r="CQ166" s="1"/>
      <c r="CR166" s="1"/>
      <c r="CS166" s="1"/>
      <c r="CT166" s="1"/>
      <c r="CU166" s="1"/>
    </row>
    <row r="167" ht="48.0" customHeight="1">
      <c r="A167" s="28">
        <v>2321.0</v>
      </c>
      <c r="B167" s="29">
        <v>28.0</v>
      </c>
      <c r="C167" s="30">
        <v>5.0</v>
      </c>
      <c r="D167" s="30">
        <v>20.0</v>
      </c>
      <c r="E167" s="30">
        <v>18.0</v>
      </c>
      <c r="F167" s="30">
        <v>21.0</v>
      </c>
      <c r="G167" s="30">
        <v>7.0</v>
      </c>
      <c r="H167" s="30">
        <v>23.5</v>
      </c>
      <c r="I167" s="30">
        <v>12.0</v>
      </c>
      <c r="J167" s="30">
        <v>24.0</v>
      </c>
      <c r="K167" s="30">
        <v>7.0</v>
      </c>
      <c r="L167" s="30">
        <v>20.0</v>
      </c>
      <c r="M167" s="30">
        <v>14.0</v>
      </c>
      <c r="N167" s="30">
        <v>23.0</v>
      </c>
      <c r="O167" s="31">
        <f>LARGE(Data!$K167:$N167,1)</f>
        <v>23</v>
      </c>
      <c r="P167" s="31">
        <f>LARGE(Data!$K167:$N167,2)</f>
        <v>20</v>
      </c>
      <c r="Q167" s="31">
        <f>LARGE(Data!$K167:$N167,3)</f>
        <v>14</v>
      </c>
      <c r="R167" s="31">
        <f>LARGE(Data!$K167:$N167,4)</f>
        <v>7</v>
      </c>
      <c r="S167" s="32">
        <f>LARGE(Data!$C167:$F167,1)</f>
        <v>21</v>
      </c>
      <c r="T167" s="32">
        <f>LARGE(Data!$C167:$F167,2)</f>
        <v>20</v>
      </c>
      <c r="U167" s="32">
        <f>LARGE(Data!$C167:$F167,3)</f>
        <v>18</v>
      </c>
      <c r="V167" s="32">
        <f>LARGE(Data!$C167:$F167,4)</f>
        <v>5</v>
      </c>
      <c r="W167" s="33">
        <f>LARGE(Data!$G167:$J167,1)</f>
        <v>24</v>
      </c>
      <c r="X167" s="33">
        <f>LARGE(Data!$G167:$J167,2)</f>
        <v>23.5</v>
      </c>
      <c r="Y167" s="33">
        <f>LARGE(Data!$G167:$J167,3)</f>
        <v>12</v>
      </c>
      <c r="Z167" s="33">
        <f>LARGE(Data!$G167:$J167,4)</f>
        <v>7</v>
      </c>
      <c r="AA167" s="30">
        <f>Data!$O167-Data!$P167</f>
        <v>3</v>
      </c>
      <c r="AB167" s="30">
        <f>Data!$P167-Data!$Q167</f>
        <v>6</v>
      </c>
      <c r="AC167" s="30">
        <f>Data!$Q167-Data!$R167</f>
        <v>7</v>
      </c>
      <c r="AD167" s="30">
        <f>(Data!$AA167+Data!$AB167)/SUM(Data!$AA167:$AC167)</f>
        <v>0.5625</v>
      </c>
      <c r="AE167" s="31">
        <f>Data!$AA167^2/SQRT(Data!$AA167^2+Data!$AB167^2+Data!$AC167^2)</f>
        <v>0.9282791216</v>
      </c>
      <c r="AF167" s="31">
        <f>Data!$AB167^2/SQRT(Data!$AA167^2+Data!$AB167^2+Data!$AC167^2)</f>
        <v>3.713116487</v>
      </c>
      <c r="AG167" s="31">
        <f>Data!$AC167^2/SQRT(Data!$AA167^2+Data!$AB167^2+Data!$AC167^2)</f>
        <v>5.053964107</v>
      </c>
      <c r="AH167" s="30">
        <f>Data!$S167-Data!$T167</f>
        <v>1</v>
      </c>
      <c r="AI167" s="30">
        <f>Data!$T167-Data!$U167</f>
        <v>2</v>
      </c>
      <c r="AJ167" s="30">
        <f>Data!$U167-Data!$V167</f>
        <v>13</v>
      </c>
      <c r="AK167" s="30">
        <f>(Data!$AH167+Data!$AI167)/(Data!$AH167+Data!$AI167+Data!$AJ167)</f>
        <v>0.1875</v>
      </c>
      <c r="AL167" s="32">
        <f>Data!$AH167^2/SQRT(Data!$AH167^2+Data!$AI167^2+Data!$AJ167^2)</f>
        <v>0.07580980436</v>
      </c>
      <c r="AM167" s="32">
        <f>Data!$AI167^2/SQRT(Data!$AH167^2+Data!$AI167^2+Data!$AJ167^2)</f>
        <v>0.3032392174</v>
      </c>
      <c r="AN167" s="32">
        <f>Data!$AJ167^2/SQRT(Data!$AH167^2+Data!$AI167^2+Data!$AJ167^2)</f>
        <v>12.81185694</v>
      </c>
      <c r="AO167" s="30">
        <f>Data!$W167-Data!$X167</f>
        <v>0.5</v>
      </c>
      <c r="AP167" s="30">
        <f>Data!$X167-Data!$Y167</f>
        <v>11.5</v>
      </c>
      <c r="AQ167" s="30">
        <f>Data!$Y167-Data!$Z167</f>
        <v>5</v>
      </c>
      <c r="AR167" s="30">
        <f>(Data!$AO167+Data!$AP167)/(Data!$AO167+Data!$AP167+Data!$AQ167)</f>
        <v>0.7058823529</v>
      </c>
      <c r="AS167" s="33">
        <f>Data!$AO167^2/SQRT(Data!$AO167^2+Data!$AP167^2+Data!$AQ167^2)</f>
        <v>0.01992047682</v>
      </c>
      <c r="AT167" s="33">
        <f>Data!$AP167^2/SQRT(Data!$AO167^2+Data!$AP167^2+Data!$AQ167^2)</f>
        <v>10.53793224</v>
      </c>
      <c r="AU167" s="33">
        <f>Data!$AQ167^2/SQRT(Data!$AO167^2+Data!$AP167^2+Data!$AQ167^2)</f>
        <v>1.992047682</v>
      </c>
      <c r="AV167" s="34">
        <f>_xlfn.VAR.P(Data!$K167:$N167)</f>
        <v>37.5</v>
      </c>
      <c r="AW167" s="35">
        <f>_xlfn.VAR.P(Data!$C167:$F167)</f>
        <v>41.5</v>
      </c>
      <c r="AX167" s="36">
        <f>_xlfn.VAR.P(Data!$G167:$J167)</f>
        <v>53.921875</v>
      </c>
      <c r="AY167" s="37"/>
      <c r="AZ167" s="38"/>
      <c r="BA167" s="39"/>
      <c r="BB167" s="30" t="str">
        <f>IF(AND(Data!$AE167&gt;Data!$AF167,Data!$AE167&gt;Data!$AG167),"1",IF(AND(Data!$AF167&gt;Data!$AE167,Data!$AF167&gt;Data!$AG167),IF(Data!$AF167&lt;2.5*Data!$AE167,"1.2",IF(OR(Data!$AE167&gt;2.5,Data!$AE167+Data!$AF167+Data!$AG167&lt;9),"2.2","2")),IF(AND(Data!$AG167&gt;3.5*Data!$AE167,Data!$AG167&gt;3.5*Data!$AF167,Data!$AE167+Data!$AF167+Data!$AG167&gt;11,Data!$AE167+Data!$AF167&lt;2,Data!$Q167&gt;=18),"3",IF((Data!$AE167&gt;3*Data!$AF167),"1.3",IF(AND(Data!$AF167&gt;3*Data!$AE167,Data!$AF167&gt;2),"2.3","3.3")))))</f>
        <v>2.3</v>
      </c>
      <c r="BC167" s="30" t="str">
        <f>IF(AND(Data!$AL167&gt;Data!$AM167,Data!$AL167&gt;Data!$AN167),"1",IF(AND(Data!$AM167&gt;Data!$AL167,Data!$AM167&gt;Data!$AN167),IF(Data!$AM167&lt;2.5*Data!$AL167,"1.2",IF(OR(Data!$AL167&gt;2.5,Data!$AL167+Data!$AM167+Data!$AN167&lt;9),"2.2","2")),IF(AND(Data!$AN167&gt;3.5*Data!$AL167,Data!$AN167&gt;3.5*Data!$AM167,Data!$AL167+Data!$AM167+Data!$AN167&gt;11,Data!$AL167+Data!$AM167&lt;2,Data!$U167&gt;=18),"3",IF((Data!$AL167&gt;3*Data!$AM167),"1.3",IF(AND(Data!$AM167&gt;3*Data!$AL167,Data!$AM167&gt;2),"2.3","3.3")))))</f>
        <v>3</v>
      </c>
      <c r="BD167" s="30" t="str">
        <f>IF(AND(Data!$AS167&gt;Data!$AT167,Data!$AS167&gt;Data!$AU167),"1",IF(AND(Data!$AT167&gt;Data!$AS167,Data!$AT167&gt;Data!$AU167),IF(Data!$AT167&lt;2.5*Data!$AS167,"1.2",IF(OR(Data!$AS167&gt;2.5,Data!$AS167+Data!$AT167+Data!$AU167&lt;9),"2.2","2")),IF(AND(Data!$AU167&gt;3.5*Data!$AS167,Data!$AU167&gt;3.5*Data!$AT167,Data!$AS167+Data!$AT167+Data!$AU167&gt;11,Data!$AS167+Data!$AT167&lt;2,Data!$Y167&gt;=18),"3",IF((Data!$AS167&gt;3*Data!$AT167),"1.3",IF(AND(Data!$AT167&gt;3*Data!$AS167,Data!$AT167&gt;2),"2.3","3.3")))))</f>
        <v>2</v>
      </c>
      <c r="BE167" s="30" t="str">
        <f t="array" ref="BE167">XLOOKUP(Data!$O167,Data!$K167:$N167,$K$1:$N$1,"?",0,1)&amp;XLOOKUP(Data!$P167,Data!$K167:$N167,$K$1:$N$1,"?",0,1)&amp;XLOOKUP(Data!$Q167,Data!$K167:$N167,$K$1:$N$1,"?",0,1)</f>
        <v>CIS</v>
      </c>
      <c r="BF167" s="30" t="str">
        <f t="array" ref="BF167">XLOOKUP(Data!$S167,Data!$C167:$F167,$C$1:$F$1,"?",0,1)&amp;XLOOKUP(Data!$T167,Data!$C167:$F167,$C$1:$F$1,"?",0,1)&amp;XLOOKUP(Data!$U167,Data!$C167:$F167,$C$1:$F$1,"?",0,1)</f>
        <v>CIS</v>
      </c>
      <c r="BG167" s="30" t="str">
        <f t="array" ref="BG167">XLOOKUP(Data!$W167,Data!$G167:$J167,$G$1:$J$1,"?",0,1)&amp;XLOOKUP(Data!$X167,Data!$G167:$J167,$G$1:$J$1,"?",0,1)&amp;XLOOKUP(Data!$Y167,Data!$G167:$J167,$G$1:$J$1,"?",0,1)</f>
        <v>CIS</v>
      </c>
      <c r="BH167" s="30" t="str">
        <f>VLOOKUP(LEFT(Data!$BE167,Data!$BB167),'Key 2'!$A$1:$C$40,2,FALSE)</f>
        <v>IC</v>
      </c>
      <c r="BI167" s="30" t="str">
        <f>VLOOKUP(LEFT(Data!$BF167,Data!$BC167),'Key 2'!$A$1:$C$40,2,FALSE)</f>
        <v>ISC</v>
      </c>
      <c r="BJ167" s="30" t="str">
        <f>VLOOKUP(LEFT(Data!$BG167,Data!$BD167),'Key 2'!$A$1:$C$40,2,FALSE)</f>
        <v>IC</v>
      </c>
      <c r="BK167" s="30" t="str">
        <f>IF(AND(Data!$AV167&gt;=15,Data!$O167&gt;=20),"DG",IF(AND(Data!$AW167&gt;=15,Data!$S167&gt;=20),"MG",IF(AND(Data!$AV167&gt;=15,Data!$W167&gt;=20),"LG","0")))</f>
        <v>DG</v>
      </c>
      <c r="BL167" s="30" t="str">
        <f>IF(AND(Data!$BK167="DG",Data!$AW167&gt;=15,Data!$S167&gt;=20,Data!$BH167&lt;&gt;Data!$BI167),"MG","LG")</f>
        <v>MG</v>
      </c>
      <c r="BM167" s="30" t="str">
        <f>IF(Data!$BK167="DG",Data!$BH167,IF(Data!$BK167="MG",Data!$BI167,Data!$BJ167))</f>
        <v>IC</v>
      </c>
      <c r="BN167" s="30" t="str">
        <f>IF(Data!$BL167="DG",Data!$BH167,IF(Data!$BL167="MG",Data!$BI167,Data!$BJ167))</f>
        <v>ISC</v>
      </c>
      <c r="BO167" s="40"/>
      <c r="BP167" s="40"/>
      <c r="BQ167" s="40"/>
      <c r="BR167" s="41"/>
      <c r="BS167" s="41"/>
      <c r="BT167" s="41" t="str">
        <f>VLOOKUP(Data!$BR167,'Key 1'!$B$1:$D$15,2,FALSE)</f>
        <v>TI</v>
      </c>
      <c r="BU167" s="41" t="str">
        <f>VLOOKUP(Data!$BS167,'Key 1'!$B$1:$D$15,2,FALSE)</f>
        <v>TI</v>
      </c>
      <c r="BV167" s="41">
        <f>VLOOKUP(Data!$BR167,'Key 1'!$B$1:$D$15,3,FALSE)</f>
        <v>0</v>
      </c>
      <c r="BW167" s="41">
        <f>VLOOKUP(Data!$BS167,'Key 1'!$B$1:$D$15,3,FALSE)</f>
        <v>0</v>
      </c>
      <c r="BX167" s="41" t="str">
        <f>IF(Data!$BK167="DG",IF(INT(Data!$BB167)-Data!$BB167&lt;0,"Low","High"),IF(Data!$BK167="MG",IF(INT(Data!$BC167)-Data!$BC167&lt;0,"Low","High"),IF(Data!$BK167="LG",IF(INT(Data!$BD167)-Data!$BD167&lt;0,"Low","High"),"High")))</f>
        <v>Low</v>
      </c>
      <c r="BY167" s="41" t="str">
        <f>IF(Data!$BL167="DG",IF(INT(Data!$BB167)-Data!$BB167&lt;0,"Low","High"),IF(Data!$BL167="MG",IF(INT(Data!$BC167)-Data!$BC167&lt;0,"Low","High"),IF(Data!$BL167="LG",IF(INT(Data!$BD167)-Data!$BD167&lt;0,"Low","High"),"High")))</f>
        <v>High</v>
      </c>
      <c r="BZ167" s="41" t="str">
        <f>IF(AND(Data!$BX167="High",Data!$BY167="High"),"High","Low")</f>
        <v>Low</v>
      </c>
      <c r="CA167" s="41" t="str">
        <f>IF(AND(Data!$BM167=Data!$BT167,Data!$BN167=Data!$BU167),"Matched",IF(Data!$BM167=Data!$BT167,"Sec Missed", IF(Data!$BN167=Data!$BU167," Pri Missed", "Both Missed")))</f>
        <v>Both Missed</v>
      </c>
      <c r="CB167" s="42">
        <v>100.0</v>
      </c>
      <c r="CC167" s="42">
        <v>100.0</v>
      </c>
      <c r="CD167" s="42">
        <v>100.0</v>
      </c>
      <c r="CE167" s="43" t="s">
        <v>96</v>
      </c>
      <c r="CF167" s="43" t="s">
        <v>108</v>
      </c>
      <c r="CG167" s="43" t="s">
        <v>96</v>
      </c>
      <c r="CH167" s="45" t="s">
        <v>96</v>
      </c>
      <c r="CI167" s="43" t="s">
        <v>97</v>
      </c>
      <c r="CJ167" s="42">
        <v>100.0</v>
      </c>
      <c r="CK167" s="43" t="s">
        <v>108</v>
      </c>
      <c r="CL167" s="43" t="s">
        <v>102</v>
      </c>
      <c r="CM167" s="42">
        <v>100.0</v>
      </c>
      <c r="CN167" s="43" t="s">
        <v>104</v>
      </c>
      <c r="CO167" s="1"/>
      <c r="CP167" s="1"/>
      <c r="CQ167" s="1"/>
      <c r="CR167" s="1"/>
      <c r="CS167" s="1"/>
      <c r="CT167" s="1"/>
      <c r="CU167" s="1"/>
    </row>
    <row r="168" ht="48.0" customHeight="1">
      <c r="A168" s="28">
        <v>2322.0</v>
      </c>
      <c r="B168" s="29">
        <v>28.0</v>
      </c>
      <c r="C168" s="30">
        <v>25.0</v>
      </c>
      <c r="D168" s="30">
        <v>14.0</v>
      </c>
      <c r="E168" s="30">
        <v>3.0</v>
      </c>
      <c r="F168" s="30">
        <v>21.0</v>
      </c>
      <c r="G168" s="30">
        <v>27.0</v>
      </c>
      <c r="H168" s="30">
        <v>10.0</v>
      </c>
      <c r="I168" s="30">
        <v>1.9411764705882353</v>
      </c>
      <c r="J168" s="30">
        <v>18.5</v>
      </c>
      <c r="K168" s="30">
        <v>26.0</v>
      </c>
      <c r="L168" s="30">
        <v>11.0</v>
      </c>
      <c r="M168" s="30">
        <v>2.8</v>
      </c>
      <c r="N168" s="30">
        <v>20.0</v>
      </c>
      <c r="O168" s="31">
        <f>LARGE(Data!$K168:$N168,1)</f>
        <v>26</v>
      </c>
      <c r="P168" s="31">
        <f>LARGE(Data!$K168:$N168,2)</f>
        <v>20</v>
      </c>
      <c r="Q168" s="31">
        <f>LARGE(Data!$K168:$N168,3)</f>
        <v>11</v>
      </c>
      <c r="R168" s="31">
        <f>LARGE(Data!$K168:$N168,4)</f>
        <v>2.8</v>
      </c>
      <c r="S168" s="32">
        <f>LARGE(Data!$C168:$F168,1)</f>
        <v>25</v>
      </c>
      <c r="T168" s="32">
        <f>LARGE(Data!$C168:$F168,2)</f>
        <v>21</v>
      </c>
      <c r="U168" s="32">
        <f>LARGE(Data!$C168:$F168,3)</f>
        <v>14</v>
      </c>
      <c r="V168" s="32">
        <f>LARGE(Data!$C168:$F168,4)</f>
        <v>3</v>
      </c>
      <c r="W168" s="33">
        <f>LARGE(Data!$G168:$J168,1)</f>
        <v>27</v>
      </c>
      <c r="X168" s="33">
        <f>LARGE(Data!$G168:$J168,2)</f>
        <v>18.5</v>
      </c>
      <c r="Y168" s="33">
        <f>LARGE(Data!$G168:$J168,3)</f>
        <v>10</v>
      </c>
      <c r="Z168" s="33">
        <f>LARGE(Data!$G168:$J168,4)</f>
        <v>1.941176471</v>
      </c>
      <c r="AA168" s="30">
        <f>Data!$O168-Data!$P168</f>
        <v>6</v>
      </c>
      <c r="AB168" s="30">
        <f>Data!$P168-Data!$Q168</f>
        <v>9</v>
      </c>
      <c r="AC168" s="30">
        <f>Data!$Q168-Data!$R168</f>
        <v>8.2</v>
      </c>
      <c r="AD168" s="30">
        <f>(Data!$AA168+Data!$AB168)/SUM(Data!$AA168:$AC168)</f>
        <v>0.6465517241</v>
      </c>
      <c r="AE168" s="31">
        <f>Data!$AA168^2/SQRT(Data!$AA168^2+Data!$AB168^2+Data!$AC168^2)</f>
        <v>2.652226062</v>
      </c>
      <c r="AF168" s="31">
        <f>Data!$AB168^2/SQRT(Data!$AA168^2+Data!$AB168^2+Data!$AC168^2)</f>
        <v>5.967508639</v>
      </c>
      <c r="AG168" s="31">
        <f>Data!$AC168^2/SQRT(Data!$AA168^2+Data!$AB168^2+Data!$AC168^2)</f>
        <v>4.9537689</v>
      </c>
      <c r="AH168" s="30">
        <f>Data!$S168-Data!$T168</f>
        <v>4</v>
      </c>
      <c r="AI168" s="30">
        <f>Data!$T168-Data!$U168</f>
        <v>7</v>
      </c>
      <c r="AJ168" s="30">
        <f>Data!$U168-Data!$V168</f>
        <v>11</v>
      </c>
      <c r="AK168" s="30">
        <f>(Data!$AH168+Data!$AI168)/(Data!$AH168+Data!$AI168+Data!$AJ168)</f>
        <v>0.5</v>
      </c>
      <c r="AL168" s="32">
        <f>Data!$AH168^2/SQRT(Data!$AH168^2+Data!$AI168^2+Data!$AJ168^2)</f>
        <v>1.17317692</v>
      </c>
      <c r="AM168" s="32">
        <f>Data!$AI168^2/SQRT(Data!$AH168^2+Data!$AI168^2+Data!$AJ168^2)</f>
        <v>3.592854318</v>
      </c>
      <c r="AN168" s="32">
        <f>Data!$AJ168^2/SQRT(Data!$AH168^2+Data!$AI168^2+Data!$AJ168^2)</f>
        <v>8.872150459</v>
      </c>
      <c r="AO168" s="30">
        <f>Data!$W168-Data!$X168</f>
        <v>8.5</v>
      </c>
      <c r="AP168" s="30">
        <f>Data!$X168-Data!$Y168</f>
        <v>8.5</v>
      </c>
      <c r="AQ168" s="30">
        <f>Data!$Y168-Data!$Z168</f>
        <v>8.058823529</v>
      </c>
      <c r="AR168" s="30">
        <f>(Data!$AO168+Data!$AP168)/(Data!$AO168+Data!$AP168+Data!$AQ168)</f>
        <v>0.6784037559</v>
      </c>
      <c r="AS168" s="33">
        <f>Data!$AO168^2/SQRT(Data!$AO168^2+Data!$AP168^2+Data!$AQ168^2)</f>
        <v>4.992329362</v>
      </c>
      <c r="AT168" s="33">
        <f>Data!$AP168^2/SQRT(Data!$AO168^2+Data!$AP168^2+Data!$AQ168^2)</f>
        <v>4.992329362</v>
      </c>
      <c r="AU168" s="33">
        <f>Data!$AQ168^2/SQRT(Data!$AO168^2+Data!$AP168^2+Data!$AQ168^2)</f>
        <v>4.487543482</v>
      </c>
      <c r="AV168" s="34">
        <f>_xlfn.VAR.P(Data!$K168:$N168)</f>
        <v>77.7075</v>
      </c>
      <c r="AW168" s="35">
        <f>_xlfn.VAR.P(Data!$C168:$F168)</f>
        <v>69.6875</v>
      </c>
      <c r="AX168" s="36">
        <f>_xlfn.VAR.P(Data!$G168:$J168)</f>
        <v>87.53649438</v>
      </c>
      <c r="AY168" s="37"/>
      <c r="AZ168" s="38"/>
      <c r="BA168" s="39"/>
      <c r="BB168" s="30" t="str">
        <f>IF(AND(Data!$AE168&gt;Data!$AF168,Data!$AE168&gt;Data!$AG168),"1",IF(AND(Data!$AF168&gt;Data!$AE168,Data!$AF168&gt;Data!$AG168),IF(Data!$AF168&lt;2.5*Data!$AE168,"1.2",IF(OR(Data!$AE168&gt;2.5,Data!$AE168+Data!$AF168+Data!$AG168&lt;9),"2.2","2")),IF(AND(Data!$AG168&gt;3.5*Data!$AE168,Data!$AG168&gt;3.5*Data!$AF168,Data!$AE168+Data!$AF168+Data!$AG168&gt;11,Data!$AE168+Data!$AF168&lt;2,Data!$Q168&gt;=18),"3",IF((Data!$AE168&gt;3*Data!$AF168),"1.3",IF(AND(Data!$AF168&gt;3*Data!$AE168,Data!$AF168&gt;2),"2.3","3.3")))))</f>
        <v>1.2</v>
      </c>
      <c r="BC168" s="30" t="str">
        <f>IF(AND(Data!$AL168&gt;Data!$AM168,Data!$AL168&gt;Data!$AN168),"1",IF(AND(Data!$AM168&gt;Data!$AL168,Data!$AM168&gt;Data!$AN168),IF(Data!$AM168&lt;2.5*Data!$AL168,"1.2",IF(OR(Data!$AL168&gt;2.5,Data!$AL168+Data!$AM168+Data!$AN168&lt;9),"2.2","2")),IF(AND(Data!$AN168&gt;3.5*Data!$AL168,Data!$AN168&gt;3.5*Data!$AM168,Data!$AL168+Data!$AM168+Data!$AN168&gt;11,Data!$AL168+Data!$AM168&lt;2,Data!$U168&gt;=18),"3",IF((Data!$AL168&gt;3*Data!$AM168),"1.3",IF(AND(Data!$AM168&gt;3*Data!$AL168,Data!$AM168&gt;2),"2.3","3.3")))))</f>
        <v>2.3</v>
      </c>
      <c r="BD168" s="30" t="str">
        <f>IF(AND(Data!$AS168&gt;Data!$AT168,Data!$AS168&gt;Data!$AU168),"1",IF(AND(Data!$AT168&gt;Data!$AS168,Data!$AT168&gt;Data!$AU168),IF(Data!$AT168&lt;2.5*Data!$AS168,"1.2",IF(OR(Data!$AS168&gt;2.5,Data!$AS168+Data!$AT168+Data!$AU168&lt;9),"2.2","2")),IF(AND(Data!$AU168&gt;3.5*Data!$AS168,Data!$AU168&gt;3.5*Data!$AT168,Data!$AS168+Data!$AT168+Data!$AU168&gt;11,Data!$AS168+Data!$AT168&lt;2,Data!$Y168&gt;=18),"3",IF((Data!$AS168&gt;3*Data!$AT168),"1.3",IF(AND(Data!$AT168&gt;3*Data!$AS168,Data!$AT168&gt;2),"2.3","3.3")))))</f>
        <v>3.3</v>
      </c>
      <c r="BE168" s="30" t="str">
        <f t="array" ref="BE168">XLOOKUP(Data!$O168,Data!$K168:$N168,$K$1:$N$1,"?",0,1)&amp;XLOOKUP(Data!$P168,Data!$K168:$N168,$K$1:$N$1,"?",0,1)&amp;XLOOKUP(Data!$Q168,Data!$K168:$N168,$K$1:$N$1,"?",0,1)</f>
        <v>DCI</v>
      </c>
      <c r="BF168" s="30" t="str">
        <f t="array" ref="BF168">XLOOKUP(Data!$S168,Data!$C168:$F168,$C$1:$F$1,"?",0,1)&amp;XLOOKUP(Data!$T168,Data!$C168:$F168,$C$1:$F$1,"?",0,1)&amp;XLOOKUP(Data!$U168,Data!$C168:$F168,$C$1:$F$1,"?",0,1)</f>
        <v>DCI</v>
      </c>
      <c r="BG168" s="30" t="str">
        <f t="array" ref="BG168">XLOOKUP(Data!$W168,Data!$G168:$J168,$G$1:$J$1,"?",0,1)&amp;XLOOKUP(Data!$X168,Data!$G168:$J168,$G$1:$J$1,"?",0,1)&amp;XLOOKUP(Data!$Y168,Data!$G168:$J168,$G$1:$J$1,"?",0,1)</f>
        <v>DCI</v>
      </c>
      <c r="BH168" s="30" t="str">
        <f>VLOOKUP(LEFT(Data!$BE168,Data!$BB168),'Key 2'!$A$1:$C$40,2,FALSE)</f>
        <v>D</v>
      </c>
      <c r="BI168" s="30" t="str">
        <f>VLOOKUP(LEFT(Data!$BF168,Data!$BC168),'Key 2'!$A$1:$C$40,2,FALSE)</f>
        <v>DC</v>
      </c>
      <c r="BJ168" s="30" t="str">
        <f>VLOOKUP(LEFT(Data!$BG168,Data!$BD168),'Key 2'!$A$1:$C$40,2,FALSE)</f>
        <v>DIC</v>
      </c>
      <c r="BK168" s="30" t="str">
        <f>IF(AND(Data!$AV168&gt;=15,Data!$O168&gt;=20),"DG",IF(AND(Data!$AW168&gt;=15,Data!$S168&gt;=20),"MG",IF(AND(Data!$AV168&gt;=15,Data!$W168&gt;=20),"LG","0")))</f>
        <v>DG</v>
      </c>
      <c r="BL168" s="30" t="str">
        <f>IF(AND(Data!$BK168="DG",Data!$AW168&gt;=15,Data!$S168&gt;=20,Data!$BH168&lt;&gt;Data!$BI168),"MG","LG")</f>
        <v>MG</v>
      </c>
      <c r="BM168" s="30" t="str">
        <f>IF(Data!$BK168="DG",Data!$BH168,IF(Data!$BK168="MG",Data!$BI168,Data!$BJ168))</f>
        <v>D</v>
      </c>
      <c r="BN168" s="30" t="str">
        <f>IF(Data!$BL168="DG",Data!$BH168,IF(Data!$BL168="MG",Data!$BI168,Data!$BJ168))</f>
        <v>DC</v>
      </c>
      <c r="BO168" s="40"/>
      <c r="BP168" s="40"/>
      <c r="BQ168" s="40"/>
      <c r="BR168" s="41"/>
      <c r="BS168" s="41"/>
      <c r="BT168" s="41" t="str">
        <f>VLOOKUP(Data!$BR168,'Key 1'!$B$1:$D$15,2,FALSE)</f>
        <v>TI</v>
      </c>
      <c r="BU168" s="41" t="str">
        <f>VLOOKUP(Data!$BS168,'Key 1'!$B$1:$D$15,2,FALSE)</f>
        <v>TI</v>
      </c>
      <c r="BV168" s="41">
        <f>VLOOKUP(Data!$BR168,'Key 1'!$B$1:$D$15,3,FALSE)</f>
        <v>0</v>
      </c>
      <c r="BW168" s="41">
        <f>VLOOKUP(Data!$BS168,'Key 1'!$B$1:$D$15,3,FALSE)</f>
        <v>0</v>
      </c>
      <c r="BX168" s="41" t="str">
        <f>IF(Data!$BK168="DG",IF(INT(Data!$BB168)-Data!$BB168&lt;0,"Low","High"),IF(Data!$BK168="MG",IF(INT(Data!$BC168)-Data!$BC168&lt;0,"Low","High"),IF(Data!$BK168="LG",IF(INT(Data!$BD168)-Data!$BD168&lt;0,"Low","High"),"High")))</f>
        <v>Low</v>
      </c>
      <c r="BY168" s="41" t="str">
        <f>IF(Data!$BL168="DG",IF(INT(Data!$BB168)-Data!$BB168&lt;0,"Low","High"),IF(Data!$BL168="MG",IF(INT(Data!$BC168)-Data!$BC168&lt;0,"Low","High"),IF(Data!$BL168="LG",IF(INT(Data!$BD168)-Data!$BD168&lt;0,"Low","High"),"High")))</f>
        <v>Low</v>
      </c>
      <c r="BZ168" s="41" t="str">
        <f>IF(AND(Data!$BX168="High",Data!$BY168="High"),"High","Low")</f>
        <v>Low</v>
      </c>
      <c r="CA168" s="41" t="str">
        <f>IF(AND(Data!$BM168=Data!$BT168,Data!$BN168=Data!$BU168),"Matched",IF(Data!$BM168=Data!$BT168,"Sec Missed", IF(Data!$BN168=Data!$BU168," Pri Missed", "Both Missed")))</f>
        <v>Both Missed</v>
      </c>
      <c r="CB168" s="42">
        <v>100.0</v>
      </c>
      <c r="CC168" s="42">
        <v>100.0</v>
      </c>
      <c r="CD168" s="42">
        <v>100.0</v>
      </c>
      <c r="CE168" s="43" t="s">
        <v>17</v>
      </c>
      <c r="CF168" s="43" t="s">
        <v>17</v>
      </c>
      <c r="CG168" s="43" t="s">
        <v>17</v>
      </c>
      <c r="CH168" s="45" t="s">
        <v>17</v>
      </c>
      <c r="CI168" s="43" t="s">
        <v>97</v>
      </c>
      <c r="CJ168" s="42">
        <v>100.0</v>
      </c>
      <c r="CK168" s="43" t="s">
        <v>17</v>
      </c>
      <c r="CL168" s="43" t="s">
        <v>98</v>
      </c>
      <c r="CM168" s="42">
        <v>100.0</v>
      </c>
      <c r="CN168" s="43" t="s">
        <v>99</v>
      </c>
      <c r="CO168" s="1"/>
      <c r="CP168" s="1"/>
      <c r="CQ168" s="1"/>
      <c r="CR168" s="1"/>
      <c r="CS168" s="1"/>
      <c r="CT168" s="1"/>
      <c r="CU168" s="1"/>
    </row>
    <row r="169" ht="48.0" customHeight="1">
      <c r="A169" s="28">
        <v>2323.0</v>
      </c>
      <c r="B169" s="29">
        <v>28.0</v>
      </c>
      <c r="C169" s="30">
        <v>23.0</v>
      </c>
      <c r="D169" s="30">
        <v>14.0</v>
      </c>
      <c r="E169" s="30">
        <v>11.0</v>
      </c>
      <c r="F169" s="30">
        <v>7.0</v>
      </c>
      <c r="G169" s="30">
        <v>21.0</v>
      </c>
      <c r="H169" s="30">
        <v>10.0</v>
      </c>
      <c r="I169" s="30">
        <v>12.0</v>
      </c>
      <c r="J169" s="30">
        <v>14.0</v>
      </c>
      <c r="K169" s="30">
        <v>22.0</v>
      </c>
      <c r="L169" s="30">
        <v>11.0</v>
      </c>
      <c r="M169" s="30">
        <v>11.0</v>
      </c>
      <c r="N169" s="30">
        <v>9.5</v>
      </c>
      <c r="O169" s="31">
        <f>LARGE(Data!$K169:$N169,1)</f>
        <v>22</v>
      </c>
      <c r="P169" s="31">
        <f>LARGE(Data!$K169:$N169,2)</f>
        <v>11</v>
      </c>
      <c r="Q169" s="31">
        <f>LARGE(Data!$K169:$N169,3)</f>
        <v>11</v>
      </c>
      <c r="R169" s="31">
        <f>LARGE(Data!$K169:$N169,4)</f>
        <v>9.5</v>
      </c>
      <c r="S169" s="32">
        <f>LARGE(Data!$C169:$F169,1)</f>
        <v>23</v>
      </c>
      <c r="T169" s="32">
        <f>LARGE(Data!$C169:$F169,2)</f>
        <v>14</v>
      </c>
      <c r="U169" s="32">
        <f>LARGE(Data!$C169:$F169,3)</f>
        <v>11</v>
      </c>
      <c r="V169" s="32">
        <f>LARGE(Data!$C169:$F169,4)</f>
        <v>7</v>
      </c>
      <c r="W169" s="33">
        <f>LARGE(Data!$G169:$J169,1)</f>
        <v>21</v>
      </c>
      <c r="X169" s="33">
        <f>LARGE(Data!$G169:$J169,2)</f>
        <v>14</v>
      </c>
      <c r="Y169" s="33">
        <f>LARGE(Data!$G169:$J169,3)</f>
        <v>12</v>
      </c>
      <c r="Z169" s="33">
        <f>LARGE(Data!$G169:$J169,4)</f>
        <v>10</v>
      </c>
      <c r="AA169" s="30">
        <f>Data!$O169-Data!$P169</f>
        <v>11</v>
      </c>
      <c r="AB169" s="30">
        <f>Data!$P169-Data!$Q169</f>
        <v>0</v>
      </c>
      <c r="AC169" s="30">
        <f>Data!$Q169-Data!$R169</f>
        <v>1.5</v>
      </c>
      <c r="AD169" s="30">
        <f>(Data!$AA169+Data!$AB169)/SUM(Data!$AA169:$AC169)</f>
        <v>0.88</v>
      </c>
      <c r="AE169" s="31">
        <f>Data!$AA169^2/SQRT(Data!$AA169^2+Data!$AB169^2+Data!$AC169^2)</f>
        <v>10.89913185</v>
      </c>
      <c r="AF169" s="31">
        <f>Data!$AB169^2/SQRT(Data!$AA169^2+Data!$AB169^2+Data!$AC169^2)</f>
        <v>0</v>
      </c>
      <c r="AG169" s="31">
        <f>Data!$AC169^2/SQRT(Data!$AA169^2+Data!$AB169^2+Data!$AC169^2)</f>
        <v>0.2026698071</v>
      </c>
      <c r="AH169" s="30">
        <f>Data!$S169-Data!$T169</f>
        <v>9</v>
      </c>
      <c r="AI169" s="30">
        <f>Data!$T169-Data!$U169</f>
        <v>3</v>
      </c>
      <c r="AJ169" s="30">
        <f>Data!$U169-Data!$V169</f>
        <v>4</v>
      </c>
      <c r="AK169" s="30">
        <f>(Data!$AH169+Data!$AI169)/(Data!$AH169+Data!$AI169+Data!$AJ169)</f>
        <v>0.75</v>
      </c>
      <c r="AL169" s="32">
        <f>Data!$AH169^2/SQRT(Data!$AH169^2+Data!$AI169^2+Data!$AJ169^2)</f>
        <v>7.867415485</v>
      </c>
      <c r="AM169" s="32">
        <f>Data!$AI169^2/SQRT(Data!$AH169^2+Data!$AI169^2+Data!$AJ169^2)</f>
        <v>0.8741572761</v>
      </c>
      <c r="AN169" s="32">
        <f>Data!$AJ169^2/SQRT(Data!$AH169^2+Data!$AI169^2+Data!$AJ169^2)</f>
        <v>1.55405738</v>
      </c>
      <c r="AO169" s="30">
        <f>Data!$W169-Data!$X169</f>
        <v>7</v>
      </c>
      <c r="AP169" s="30">
        <f>Data!$X169-Data!$Y169</f>
        <v>2</v>
      </c>
      <c r="AQ169" s="30">
        <f>Data!$Y169-Data!$Z169</f>
        <v>2</v>
      </c>
      <c r="AR169" s="30">
        <f>(Data!$AO169+Data!$AP169)/(Data!$AO169+Data!$AP169+Data!$AQ169)</f>
        <v>0.8181818182</v>
      </c>
      <c r="AS169" s="33">
        <f>Data!$AO169^2/SQRT(Data!$AO169^2+Data!$AP169^2+Data!$AQ169^2)</f>
        <v>6.49020855</v>
      </c>
      <c r="AT169" s="33">
        <f>Data!$AP169^2/SQRT(Data!$AO169^2+Data!$AP169^2+Data!$AQ169^2)</f>
        <v>0.5298129428</v>
      </c>
      <c r="AU169" s="33">
        <f>Data!$AQ169^2/SQRT(Data!$AO169^2+Data!$AP169^2+Data!$AQ169^2)</f>
        <v>0.5298129428</v>
      </c>
      <c r="AV169" s="34">
        <f>_xlfn.VAR.P(Data!$K169:$N169)</f>
        <v>25.171875</v>
      </c>
      <c r="AW169" s="35">
        <f>_xlfn.VAR.P(Data!$C169:$F169)</f>
        <v>34.6875</v>
      </c>
      <c r="AX169" s="36">
        <f>_xlfn.VAR.P(Data!$G169:$J169)</f>
        <v>17.1875</v>
      </c>
      <c r="AY169" s="37"/>
      <c r="AZ169" s="38"/>
      <c r="BA169" s="39"/>
      <c r="BB169" s="30" t="str">
        <f>IF(AND(Data!$AE169&gt;Data!$AF169,Data!$AE169&gt;Data!$AG169),"1",IF(AND(Data!$AF169&gt;Data!$AE169,Data!$AF169&gt;Data!$AG169),IF(Data!$AF169&lt;2.5*Data!$AE169,"1.2",IF(OR(Data!$AE169&gt;2.5,Data!$AE169+Data!$AF169+Data!$AG169&lt;9),"2.2","2")),IF(AND(Data!$AG169&gt;3.5*Data!$AE169,Data!$AG169&gt;3.5*Data!$AF169,Data!$AE169+Data!$AF169+Data!$AG169&gt;11,Data!$AE169+Data!$AF169&lt;2,Data!$Q169&gt;=18),"3",IF((Data!$AE169&gt;3*Data!$AF169),"1.3",IF(AND(Data!$AF169&gt;3*Data!$AE169,Data!$AF169&gt;2),"2.3","3.3")))))</f>
        <v>1</v>
      </c>
      <c r="BC169" s="30" t="str">
        <f>IF(AND(Data!$AL169&gt;Data!$AM169,Data!$AL169&gt;Data!$AN169),"1",IF(AND(Data!$AM169&gt;Data!$AL169,Data!$AM169&gt;Data!$AN169),IF(Data!$AM169&lt;2.5*Data!$AL169,"1.2",IF(OR(Data!$AL169&gt;2.5,Data!$AL169+Data!$AM169+Data!$AN169&lt;9),"2.2","2")),IF(AND(Data!$AN169&gt;3.5*Data!$AL169,Data!$AN169&gt;3.5*Data!$AM169,Data!$AL169+Data!$AM169+Data!$AN169&gt;11,Data!$AL169+Data!$AM169&lt;2,Data!$U169&gt;=18),"3",IF((Data!$AL169&gt;3*Data!$AM169),"1.3",IF(AND(Data!$AM169&gt;3*Data!$AL169,Data!$AM169&gt;2),"2.3","3.3")))))</f>
        <v>1</v>
      </c>
      <c r="BD169" s="30" t="str">
        <f>IF(AND(Data!$AS169&gt;Data!$AT169,Data!$AS169&gt;Data!$AU169),"1",IF(AND(Data!$AT169&gt;Data!$AS169,Data!$AT169&gt;Data!$AU169),IF(Data!$AT169&lt;2.5*Data!$AS169,"1.2",IF(OR(Data!$AS169&gt;2.5,Data!$AS169+Data!$AT169+Data!$AU169&lt;9),"2.2","2")),IF(AND(Data!$AU169&gt;3.5*Data!$AS169,Data!$AU169&gt;3.5*Data!$AT169,Data!$AS169+Data!$AT169+Data!$AU169&gt;11,Data!$AS169+Data!$AT169&lt;2,Data!$Y169&gt;=18),"3",IF((Data!$AS169&gt;3*Data!$AT169),"1.3",IF(AND(Data!$AT169&gt;3*Data!$AS169,Data!$AT169&gt;2),"2.3","3.3")))))</f>
        <v>1</v>
      </c>
      <c r="BE169" s="30" t="str">
        <f t="array" ref="BE169">XLOOKUP(Data!$O169,Data!$K169:$N169,$K$1:$N$1,"?",0,1)&amp;XLOOKUP(Data!$P169,Data!$K169:$N169,$K$1:$N$1,"?",0,1)&amp;XLOOKUP(Data!$Q169,Data!$K169:$N169,$K$1:$N$1,"?",0,1)</f>
        <v>DII</v>
      </c>
      <c r="BF169" s="30" t="str">
        <f t="array" ref="BF169">XLOOKUP(Data!$S169,Data!$C169:$F169,$C$1:$F$1,"?",0,1)&amp;XLOOKUP(Data!$T169,Data!$C169:$F169,$C$1:$F$1,"?",0,1)&amp;XLOOKUP(Data!$U169,Data!$C169:$F169,$C$1:$F$1,"?",0,1)</f>
        <v>DIS</v>
      </c>
      <c r="BG169" s="30" t="str">
        <f t="array" ref="BG169">XLOOKUP(Data!$W169,Data!$G169:$J169,$G$1:$J$1,"?",0,1)&amp;XLOOKUP(Data!$X169,Data!$G169:$J169,$G$1:$J$1,"?",0,1)&amp;XLOOKUP(Data!$Y169,Data!$G169:$J169,$G$1:$J$1,"?",0,1)</f>
        <v>DCS</v>
      </c>
      <c r="BH169" s="30" t="str">
        <f>VLOOKUP(LEFT(Data!$BE169,Data!$BB169),'Key 2'!$A$1:$C$40,2,FALSE)</f>
        <v>D</v>
      </c>
      <c r="BI169" s="30" t="str">
        <f>VLOOKUP(LEFT(Data!$BF169,Data!$BC169),'Key 2'!$A$1:$C$40,2,FALSE)</f>
        <v>D</v>
      </c>
      <c r="BJ169" s="30" t="str">
        <f>VLOOKUP(LEFT(Data!$BG169,Data!$BD169),'Key 2'!$A$1:$C$40,2,FALSE)</f>
        <v>D</v>
      </c>
      <c r="BK169" s="30" t="str">
        <f>IF(AND(Data!$AV169&gt;=15,Data!$O169&gt;=20),"DG",IF(AND(Data!$AW169&gt;=15,Data!$S169&gt;=20),"MG",IF(AND(Data!$AV169&gt;=15,Data!$W169&gt;=20),"LG","0")))</f>
        <v>DG</v>
      </c>
      <c r="BL169" s="30" t="str">
        <f>IF(AND(Data!$BK169="DG",Data!$AW169&gt;=15,Data!$S169&gt;=20,Data!$BH169&lt;&gt;Data!$BI169),"MG","LG")</f>
        <v>LG</v>
      </c>
      <c r="BM169" s="30" t="str">
        <f>IF(Data!$BK169="DG",Data!$BH169,IF(Data!$BK169="MG",Data!$BI169,Data!$BJ169))</f>
        <v>D</v>
      </c>
      <c r="BN169" s="30" t="str">
        <f>IF(Data!$BL169="DG",Data!$BH169,IF(Data!$BL169="MG",Data!$BI169,Data!$BJ169))</f>
        <v>D</v>
      </c>
      <c r="BO169" s="40"/>
      <c r="BP169" s="40"/>
      <c r="BQ169" s="40"/>
      <c r="BR169" s="41"/>
      <c r="BS169" s="41"/>
      <c r="BT169" s="41" t="str">
        <f>VLOOKUP(Data!$BR169,'Key 1'!$B$1:$D$15,2,FALSE)</f>
        <v>TI</v>
      </c>
      <c r="BU169" s="41" t="str">
        <f>VLOOKUP(Data!$BS169,'Key 1'!$B$1:$D$15,2,FALSE)</f>
        <v>TI</v>
      </c>
      <c r="BV169" s="41">
        <f>VLOOKUP(Data!$BR169,'Key 1'!$B$1:$D$15,3,FALSE)</f>
        <v>0</v>
      </c>
      <c r="BW169" s="41">
        <f>VLOOKUP(Data!$BS169,'Key 1'!$B$1:$D$15,3,FALSE)</f>
        <v>0</v>
      </c>
      <c r="BX169" s="41" t="str">
        <f>IF(Data!$BK169="DG",IF(INT(Data!$BB169)-Data!$BB169&lt;0,"Low","High"),IF(Data!$BK169="MG",IF(INT(Data!$BC169)-Data!$BC169&lt;0,"Low","High"),IF(Data!$BK169="LG",IF(INT(Data!$BD169)-Data!$BD169&lt;0,"Low","High"),"High")))</f>
        <v>High</v>
      </c>
      <c r="BY169" s="41" t="str">
        <f>IF(Data!$BL169="DG",IF(INT(Data!$BB169)-Data!$BB169&lt;0,"Low","High"),IF(Data!$BL169="MG",IF(INT(Data!$BC169)-Data!$BC169&lt;0,"Low","High"),IF(Data!$BL169="LG",IF(INT(Data!$BD169)-Data!$BD169&lt;0,"Low","High"),"High")))</f>
        <v>High</v>
      </c>
      <c r="BZ169" s="41" t="str">
        <f>IF(AND(Data!$BX169="High",Data!$BY169="High"),"High","Low")</f>
        <v>High</v>
      </c>
      <c r="CA169" s="41" t="str">
        <f>IF(AND(Data!$BM169=Data!$BT169,Data!$BN169=Data!$BU169),"Matched",IF(Data!$BM169=Data!$BT169,"Sec Missed", IF(Data!$BN169=Data!$BU169," Pri Missed", "Both Missed")))</f>
        <v>Both Missed</v>
      </c>
      <c r="CB169" s="42">
        <v>100.0</v>
      </c>
      <c r="CC169" s="42">
        <v>100.0</v>
      </c>
      <c r="CD169" s="42">
        <v>100.0</v>
      </c>
      <c r="CE169" s="43" t="s">
        <v>0</v>
      </c>
      <c r="CF169" s="43" t="s">
        <v>0</v>
      </c>
      <c r="CG169" s="43" t="s">
        <v>0</v>
      </c>
      <c r="CH169" s="45" t="s">
        <v>0</v>
      </c>
      <c r="CI169" s="43" t="s">
        <v>97</v>
      </c>
      <c r="CJ169" s="42">
        <v>100.0</v>
      </c>
      <c r="CK169" s="43" t="s">
        <v>0</v>
      </c>
      <c r="CL169" s="43" t="s">
        <v>98</v>
      </c>
      <c r="CM169" s="42">
        <v>100.0</v>
      </c>
      <c r="CN169" s="43" t="s">
        <v>104</v>
      </c>
      <c r="CO169" s="1"/>
      <c r="CP169" s="1"/>
      <c r="CQ169" s="1"/>
      <c r="CR169" s="1"/>
      <c r="CS169" s="1"/>
      <c r="CT169" s="1"/>
      <c r="CU169" s="1"/>
    </row>
    <row r="170" ht="48.0" customHeight="1">
      <c r="A170" s="28">
        <v>2324.0</v>
      </c>
      <c r="B170" s="29">
        <v>28.0</v>
      </c>
      <c r="C170" s="30">
        <v>14.0</v>
      </c>
      <c r="D170" s="30">
        <v>22.0</v>
      </c>
      <c r="E170" s="30">
        <v>13.0</v>
      </c>
      <c r="F170" s="30">
        <v>16.0</v>
      </c>
      <c r="G170" s="30">
        <v>20.0</v>
      </c>
      <c r="H170" s="30">
        <v>10.0</v>
      </c>
      <c r="I170" s="30">
        <v>7.0</v>
      </c>
      <c r="J170" s="30">
        <v>24.0</v>
      </c>
      <c r="K170" s="30">
        <v>16.0</v>
      </c>
      <c r="L170" s="30">
        <v>16.0</v>
      </c>
      <c r="M170" s="30">
        <v>9.5</v>
      </c>
      <c r="N170" s="30">
        <v>20.0</v>
      </c>
      <c r="O170" s="31">
        <f>LARGE(Data!$K170:$N170,1)</f>
        <v>20</v>
      </c>
      <c r="P170" s="31">
        <f>LARGE(Data!$K170:$N170,2)</f>
        <v>16</v>
      </c>
      <c r="Q170" s="31">
        <f>LARGE(Data!$K170:$N170,3)</f>
        <v>16</v>
      </c>
      <c r="R170" s="31">
        <f>LARGE(Data!$K170:$N170,4)</f>
        <v>9.5</v>
      </c>
      <c r="S170" s="32">
        <f>LARGE(Data!$C170:$F170,1)</f>
        <v>22</v>
      </c>
      <c r="T170" s="32">
        <f>LARGE(Data!$C170:$F170,2)</f>
        <v>16</v>
      </c>
      <c r="U170" s="32">
        <f>LARGE(Data!$C170:$F170,3)</f>
        <v>14</v>
      </c>
      <c r="V170" s="32">
        <f>LARGE(Data!$C170:$F170,4)</f>
        <v>13</v>
      </c>
      <c r="W170" s="33">
        <f>LARGE(Data!$G170:$J170,1)</f>
        <v>24</v>
      </c>
      <c r="X170" s="33">
        <f>LARGE(Data!$G170:$J170,2)</f>
        <v>20</v>
      </c>
      <c r="Y170" s="33">
        <f>LARGE(Data!$G170:$J170,3)</f>
        <v>10</v>
      </c>
      <c r="Z170" s="33">
        <f>LARGE(Data!$G170:$J170,4)</f>
        <v>7</v>
      </c>
      <c r="AA170" s="30">
        <f>Data!$O170-Data!$P170</f>
        <v>4</v>
      </c>
      <c r="AB170" s="30">
        <f>Data!$P170-Data!$Q170</f>
        <v>0</v>
      </c>
      <c r="AC170" s="30">
        <f>Data!$Q170-Data!$R170</f>
        <v>6.5</v>
      </c>
      <c r="AD170" s="30">
        <f>(Data!$AA170+Data!$AB170)/SUM(Data!$AA170:$AC170)</f>
        <v>0.380952381</v>
      </c>
      <c r="AE170" s="31">
        <f>Data!$AA170^2/SQRT(Data!$AA170^2+Data!$AB170^2+Data!$AC170^2)</f>
        <v>2.096389703</v>
      </c>
      <c r="AF170" s="31">
        <f>Data!$AB170^2/SQRT(Data!$AA170^2+Data!$AB170^2+Data!$AC170^2)</f>
        <v>0</v>
      </c>
      <c r="AG170" s="31">
        <f>Data!$AC170^2/SQRT(Data!$AA170^2+Data!$AB170^2+Data!$AC170^2)</f>
        <v>5.535779059</v>
      </c>
      <c r="AH170" s="30">
        <f>Data!$S170-Data!$T170</f>
        <v>6</v>
      </c>
      <c r="AI170" s="30">
        <f>Data!$T170-Data!$U170</f>
        <v>2</v>
      </c>
      <c r="AJ170" s="30">
        <f>Data!$U170-Data!$V170</f>
        <v>1</v>
      </c>
      <c r="AK170" s="30">
        <f>(Data!$AH170+Data!$AI170)/(Data!$AH170+Data!$AI170+Data!$AJ170)</f>
        <v>0.8888888889</v>
      </c>
      <c r="AL170" s="32">
        <f>Data!$AH170^2/SQRT(Data!$AH170^2+Data!$AI170^2+Data!$AJ170^2)</f>
        <v>5.622255428</v>
      </c>
      <c r="AM170" s="32">
        <f>Data!$AI170^2/SQRT(Data!$AH170^2+Data!$AI170^2+Data!$AJ170^2)</f>
        <v>0.6246950476</v>
      </c>
      <c r="AN170" s="32">
        <f>Data!$AJ170^2/SQRT(Data!$AH170^2+Data!$AI170^2+Data!$AJ170^2)</f>
        <v>0.1561737619</v>
      </c>
      <c r="AO170" s="30">
        <f>Data!$W170-Data!$X170</f>
        <v>4</v>
      </c>
      <c r="AP170" s="30">
        <f>Data!$X170-Data!$Y170</f>
        <v>10</v>
      </c>
      <c r="AQ170" s="30">
        <f>Data!$Y170-Data!$Z170</f>
        <v>3</v>
      </c>
      <c r="AR170" s="30">
        <f>(Data!$AO170+Data!$AP170)/(Data!$AO170+Data!$AP170+Data!$AQ170)</f>
        <v>0.8235294118</v>
      </c>
      <c r="AS170" s="33">
        <f>Data!$AO170^2/SQRT(Data!$AO170^2+Data!$AP170^2+Data!$AQ170^2)</f>
        <v>1.431083506</v>
      </c>
      <c r="AT170" s="33">
        <f>Data!$AP170^2/SQRT(Data!$AO170^2+Data!$AP170^2+Data!$AQ170^2)</f>
        <v>8.94427191</v>
      </c>
      <c r="AU170" s="33">
        <f>Data!$AQ170^2/SQRT(Data!$AO170^2+Data!$AP170^2+Data!$AQ170^2)</f>
        <v>0.8049844719</v>
      </c>
      <c r="AV170" s="34">
        <f>_xlfn.VAR.P(Data!$K170:$N170)</f>
        <v>14.171875</v>
      </c>
      <c r="AW170" s="35">
        <f>_xlfn.VAR.P(Data!$C170:$F170)</f>
        <v>12.1875</v>
      </c>
      <c r="AX170" s="36">
        <f>_xlfn.VAR.P(Data!$G170:$J170)</f>
        <v>48.6875</v>
      </c>
      <c r="AY170" s="37"/>
      <c r="AZ170" s="38"/>
      <c r="BA170" s="39"/>
      <c r="BB170" s="30" t="str">
        <f>IF(AND(Data!$AE170&gt;Data!$AF170,Data!$AE170&gt;Data!$AG170),"1",IF(AND(Data!$AF170&gt;Data!$AE170,Data!$AF170&gt;Data!$AG170),IF(Data!$AF170&lt;2.5*Data!$AE170,"1.2",IF(OR(Data!$AE170&gt;2.5,Data!$AE170+Data!$AF170+Data!$AG170&lt;9),"2.2","2")),IF(AND(Data!$AG170&gt;3.5*Data!$AE170,Data!$AG170&gt;3.5*Data!$AF170,Data!$AE170+Data!$AF170+Data!$AG170&gt;11,Data!$AE170+Data!$AF170&lt;2,Data!$Q170&gt;=18),"3",IF((Data!$AE170&gt;3*Data!$AF170),"1.3",IF(AND(Data!$AF170&gt;3*Data!$AE170,Data!$AF170&gt;2),"2.3","3.3")))))</f>
        <v>1.3</v>
      </c>
      <c r="BC170" s="30" t="str">
        <f>IF(AND(Data!$AL170&gt;Data!$AM170,Data!$AL170&gt;Data!$AN170),"1",IF(AND(Data!$AM170&gt;Data!$AL170,Data!$AM170&gt;Data!$AN170),IF(Data!$AM170&lt;2.5*Data!$AL170,"1.2",IF(OR(Data!$AL170&gt;2.5,Data!$AL170+Data!$AM170+Data!$AN170&lt;9),"2.2","2")),IF(AND(Data!$AN170&gt;3.5*Data!$AL170,Data!$AN170&gt;3.5*Data!$AM170,Data!$AL170+Data!$AM170+Data!$AN170&gt;11,Data!$AL170+Data!$AM170&lt;2,Data!$U170&gt;=18),"3",IF((Data!$AL170&gt;3*Data!$AM170),"1.3",IF(AND(Data!$AM170&gt;3*Data!$AL170,Data!$AM170&gt;2),"2.3","3.3")))))</f>
        <v>1</v>
      </c>
      <c r="BD170" s="30" t="str">
        <f>IF(AND(Data!$AS170&gt;Data!$AT170,Data!$AS170&gt;Data!$AU170),"1",IF(AND(Data!$AT170&gt;Data!$AS170,Data!$AT170&gt;Data!$AU170),IF(Data!$AT170&lt;2.5*Data!$AS170,"1.2",IF(OR(Data!$AS170&gt;2.5,Data!$AS170+Data!$AT170+Data!$AU170&lt;9),"2.2","2")),IF(AND(Data!$AU170&gt;3.5*Data!$AS170,Data!$AU170&gt;3.5*Data!$AT170,Data!$AS170+Data!$AT170+Data!$AU170&gt;11,Data!$AS170+Data!$AT170&lt;2,Data!$Y170&gt;=18),"3",IF((Data!$AS170&gt;3*Data!$AT170),"1.3",IF(AND(Data!$AT170&gt;3*Data!$AS170,Data!$AT170&gt;2),"2.3","3.3")))))</f>
        <v>2</v>
      </c>
      <c r="BE170" s="30" t="str">
        <f t="array" ref="BE170">XLOOKUP(Data!$O170,Data!$K170:$N170,$K$1:$N$1,"?",0,1)&amp;XLOOKUP(Data!$P170,Data!$K170:$N170,$K$1:$N$1,"?",0,1)&amp;XLOOKUP(Data!$Q170,Data!$K170:$N170,$K$1:$N$1,"?",0,1)</f>
        <v>CDD</v>
      </c>
      <c r="BF170" s="30" t="str">
        <f t="array" ref="BF170">XLOOKUP(Data!$S170,Data!$C170:$F170,$C$1:$F$1,"?",0,1)&amp;XLOOKUP(Data!$T170,Data!$C170:$F170,$C$1:$F$1,"?",0,1)&amp;XLOOKUP(Data!$U170,Data!$C170:$F170,$C$1:$F$1,"?",0,1)</f>
        <v>ICD</v>
      </c>
      <c r="BG170" s="30" t="str">
        <f t="array" ref="BG170">XLOOKUP(Data!$W170,Data!$G170:$J170,$G$1:$J$1,"?",0,1)&amp;XLOOKUP(Data!$X170,Data!$G170:$J170,$G$1:$J$1,"?",0,1)&amp;XLOOKUP(Data!$Y170,Data!$G170:$J170,$G$1:$J$1,"?",0,1)</f>
        <v>CDI</v>
      </c>
      <c r="BH170" s="30" t="str">
        <f>VLOOKUP(LEFT(Data!$BE170,Data!$BB170),'Key 2'!$A$1:$C$40,2,FALSE)</f>
        <v>C</v>
      </c>
      <c r="BI170" s="30" t="str">
        <f>VLOOKUP(LEFT(Data!$BF170,Data!$BC170),'Key 2'!$A$1:$C$40,2,FALSE)</f>
        <v>I</v>
      </c>
      <c r="BJ170" s="30" t="str">
        <f>VLOOKUP(LEFT(Data!$BG170,Data!$BD170),'Key 2'!$A$1:$C$40,2,FALSE)</f>
        <v>DC</v>
      </c>
      <c r="BK170" s="30" t="str">
        <f>IF(AND(Data!$AV170&gt;=15,Data!$O170&gt;=20),"DG",IF(AND(Data!$AW170&gt;=15,Data!$S170&gt;=20),"MG",IF(AND(Data!$AV170&gt;=15,Data!$W170&gt;=20),"LG","0")))</f>
        <v>0</v>
      </c>
      <c r="BL170" s="30" t="str">
        <f>IF(AND(Data!$BK170="DG",Data!$AW170&gt;=15,Data!$S170&gt;=20,Data!$BH170&lt;&gt;Data!$BI170),"MG","LG")</f>
        <v>LG</v>
      </c>
      <c r="BM170" s="30" t="str">
        <f>IF(Data!$BK170="DG",Data!$BH170,IF(Data!$BK170="MG",Data!$BI170,Data!$BJ170))</f>
        <v>DC</v>
      </c>
      <c r="BN170" s="30" t="str">
        <f>IF(Data!$BL170="DG",Data!$BH170,IF(Data!$BL170="MG",Data!$BI170,Data!$BJ170))</f>
        <v>DC</v>
      </c>
      <c r="BO170" s="40"/>
      <c r="BP170" s="40"/>
      <c r="BQ170" s="40"/>
      <c r="BR170" s="41"/>
      <c r="BS170" s="41"/>
      <c r="BT170" s="41" t="str">
        <f>VLOOKUP(Data!$BR170,'Key 1'!$B$1:$D$15,2,FALSE)</f>
        <v>TI</v>
      </c>
      <c r="BU170" s="41" t="str">
        <f>VLOOKUP(Data!$BS170,'Key 1'!$B$1:$D$15,2,FALSE)</f>
        <v>TI</v>
      </c>
      <c r="BV170" s="41">
        <f>VLOOKUP(Data!$BR170,'Key 1'!$B$1:$D$15,3,FALSE)</f>
        <v>0</v>
      </c>
      <c r="BW170" s="41">
        <f>VLOOKUP(Data!$BS170,'Key 1'!$B$1:$D$15,3,FALSE)</f>
        <v>0</v>
      </c>
      <c r="BX170" s="41" t="str">
        <f>IF(Data!$BK170="DG",IF(INT(Data!$BB170)-Data!$BB170&lt;0,"Low","High"),IF(Data!$BK170="MG",IF(INT(Data!$BC170)-Data!$BC170&lt;0,"Low","High"),IF(Data!$BK170="LG",IF(INT(Data!$BD170)-Data!$BD170&lt;0,"Low","High"),"High")))</f>
        <v>High</v>
      </c>
      <c r="BY170" s="41" t="str">
        <f>IF(Data!$BL170="DG",IF(INT(Data!$BB170)-Data!$BB170&lt;0,"Low","High"),IF(Data!$BL170="MG",IF(INT(Data!$BC170)-Data!$BC170&lt;0,"Low","High"),IF(Data!$BL170="LG",IF(INT(Data!$BD170)-Data!$BD170&lt;0,"Low","High"),"High")))</f>
        <v>High</v>
      </c>
      <c r="BZ170" s="41" t="str">
        <f>IF(AND(Data!$BX170="High",Data!$BY170="High"),"High","Low")</f>
        <v>High</v>
      </c>
      <c r="CA170" s="41" t="str">
        <f>IF(AND(Data!$BM170=Data!$BT170,Data!$BN170=Data!$BU170),"Matched",IF(Data!$BM170=Data!$BT170,"Sec Missed", IF(Data!$BN170=Data!$BU170," Pri Missed", "Both Missed")))</f>
        <v>Both Missed</v>
      </c>
      <c r="CB170" s="42">
        <v>100.0</v>
      </c>
      <c r="CC170" s="42">
        <v>100.0</v>
      </c>
      <c r="CD170" s="42">
        <v>100.0</v>
      </c>
      <c r="CE170" s="43" t="s">
        <v>3</v>
      </c>
      <c r="CF170" s="43" t="s">
        <v>1</v>
      </c>
      <c r="CG170" s="43" t="s">
        <v>17</v>
      </c>
      <c r="CH170" s="45" t="s">
        <v>17</v>
      </c>
      <c r="CI170" s="43" t="s">
        <v>98</v>
      </c>
      <c r="CJ170" s="42">
        <v>100.0</v>
      </c>
      <c r="CK170" s="43" t="s">
        <v>17</v>
      </c>
      <c r="CL170" s="43" t="s">
        <v>98</v>
      </c>
      <c r="CM170" s="42">
        <v>100.0</v>
      </c>
      <c r="CN170" s="43" t="s">
        <v>99</v>
      </c>
      <c r="CO170" s="1"/>
      <c r="CP170" s="1"/>
      <c r="CQ170" s="1"/>
      <c r="CR170" s="1"/>
      <c r="CS170" s="1"/>
      <c r="CT170" s="1"/>
      <c r="CU170" s="1"/>
    </row>
    <row r="171" ht="48.0" customHeight="1">
      <c r="A171" s="28">
        <v>2325.0</v>
      </c>
      <c r="B171" s="29">
        <v>28.0</v>
      </c>
      <c r="C171" s="30">
        <v>16.0</v>
      </c>
      <c r="D171" s="30">
        <v>9.0</v>
      </c>
      <c r="E171" s="30">
        <v>13.0</v>
      </c>
      <c r="F171" s="30">
        <v>24.0</v>
      </c>
      <c r="G171" s="30">
        <v>20.0</v>
      </c>
      <c r="H171" s="30">
        <v>16.0</v>
      </c>
      <c r="I171" s="30">
        <v>1.9411764705882353</v>
      </c>
      <c r="J171" s="30">
        <v>27.0</v>
      </c>
      <c r="K171" s="30">
        <v>17.0</v>
      </c>
      <c r="L171" s="30">
        <v>11.0</v>
      </c>
      <c r="M171" s="30">
        <v>5.0</v>
      </c>
      <c r="N171" s="30">
        <v>25.33333333333332</v>
      </c>
      <c r="O171" s="31">
        <f>LARGE(Data!$K171:$N171,1)</f>
        <v>25.33333333</v>
      </c>
      <c r="P171" s="31">
        <f>LARGE(Data!$K171:$N171,2)</f>
        <v>17</v>
      </c>
      <c r="Q171" s="31">
        <f>LARGE(Data!$K171:$N171,3)</f>
        <v>11</v>
      </c>
      <c r="R171" s="31">
        <f>LARGE(Data!$K171:$N171,4)</f>
        <v>5</v>
      </c>
      <c r="S171" s="32">
        <f>LARGE(Data!$C171:$F171,1)</f>
        <v>24</v>
      </c>
      <c r="T171" s="32">
        <f>LARGE(Data!$C171:$F171,2)</f>
        <v>16</v>
      </c>
      <c r="U171" s="32">
        <f>LARGE(Data!$C171:$F171,3)</f>
        <v>13</v>
      </c>
      <c r="V171" s="32">
        <f>LARGE(Data!$C171:$F171,4)</f>
        <v>9</v>
      </c>
      <c r="W171" s="33">
        <f>LARGE(Data!$G171:$J171,1)</f>
        <v>27</v>
      </c>
      <c r="X171" s="33">
        <f>LARGE(Data!$G171:$J171,2)</f>
        <v>20</v>
      </c>
      <c r="Y171" s="33">
        <f>LARGE(Data!$G171:$J171,3)</f>
        <v>16</v>
      </c>
      <c r="Z171" s="33">
        <f>LARGE(Data!$G171:$J171,4)</f>
        <v>1.941176471</v>
      </c>
      <c r="AA171" s="30">
        <f>Data!$O171-Data!$P171</f>
        <v>8.333333333</v>
      </c>
      <c r="AB171" s="30">
        <f>Data!$P171-Data!$Q171</f>
        <v>6</v>
      </c>
      <c r="AC171" s="30">
        <f>Data!$Q171-Data!$R171</f>
        <v>6</v>
      </c>
      <c r="AD171" s="30">
        <f>(Data!$AA171+Data!$AB171)/SUM(Data!$AA171:$AC171)</f>
        <v>0.7049180328</v>
      </c>
      <c r="AE171" s="31">
        <f>Data!$AA171^2/SQRT(Data!$AA171^2+Data!$AB171^2+Data!$AC171^2)</f>
        <v>5.839081819</v>
      </c>
      <c r="AF171" s="31">
        <f>Data!$AB171^2/SQRT(Data!$AA171^2+Data!$AB171^2+Data!$AC171^2)</f>
        <v>3.026980015</v>
      </c>
      <c r="AG171" s="31">
        <f>Data!$AC171^2/SQRT(Data!$AA171^2+Data!$AB171^2+Data!$AC171^2)</f>
        <v>3.026980015</v>
      </c>
      <c r="AH171" s="30">
        <f>Data!$S171-Data!$T171</f>
        <v>8</v>
      </c>
      <c r="AI171" s="30">
        <f>Data!$T171-Data!$U171</f>
        <v>3</v>
      </c>
      <c r="AJ171" s="30">
        <f>Data!$U171-Data!$V171</f>
        <v>4</v>
      </c>
      <c r="AK171" s="30">
        <f>(Data!$AH171+Data!$AI171)/(Data!$AH171+Data!$AI171+Data!$AJ171)</f>
        <v>0.7333333333</v>
      </c>
      <c r="AL171" s="32">
        <f>Data!$AH171^2/SQRT(Data!$AH171^2+Data!$AI171^2+Data!$AJ171^2)</f>
        <v>6.783986432</v>
      </c>
      <c r="AM171" s="32">
        <f>Data!$AI171^2/SQRT(Data!$AH171^2+Data!$AI171^2+Data!$AJ171^2)</f>
        <v>0.953998092</v>
      </c>
      <c r="AN171" s="32">
        <f>Data!$AJ171^2/SQRT(Data!$AH171^2+Data!$AI171^2+Data!$AJ171^2)</f>
        <v>1.695996608</v>
      </c>
      <c r="AO171" s="30">
        <f>Data!$W171-Data!$X171</f>
        <v>7</v>
      </c>
      <c r="AP171" s="30">
        <f>Data!$X171-Data!$Y171</f>
        <v>4</v>
      </c>
      <c r="AQ171" s="30">
        <f>Data!$Y171-Data!$Z171</f>
        <v>14.05882353</v>
      </c>
      <c r="AR171" s="30">
        <f>(Data!$AO171+Data!$AP171)/(Data!$AO171+Data!$AP171+Data!$AQ171)</f>
        <v>0.4389671362</v>
      </c>
      <c r="AS171" s="33">
        <f>Data!$AO171^2/SQRT(Data!$AO171^2+Data!$AP171^2+Data!$AQ171^2)</f>
        <v>3.023478943</v>
      </c>
      <c r="AT171" s="33">
        <f>Data!$AP171^2/SQRT(Data!$AO171^2+Data!$AP171^2+Data!$AQ171^2)</f>
        <v>0.9872584305</v>
      </c>
      <c r="AU171" s="33">
        <f>Data!$AQ171^2/SQRT(Data!$AO171^2+Data!$AP171^2+Data!$AQ171^2)</f>
        <v>12.19575882</v>
      </c>
      <c r="AV171" s="34">
        <f>_xlfn.VAR.P(Data!$K171:$N171)</f>
        <v>56.52083333</v>
      </c>
      <c r="AW171" s="35">
        <f>_xlfn.VAR.P(Data!$C171:$F171)</f>
        <v>30.25</v>
      </c>
      <c r="AX171" s="36">
        <f>_xlfn.VAR.P(Data!$G171:$J171)</f>
        <v>83.60726644</v>
      </c>
      <c r="AY171" s="37"/>
      <c r="AZ171" s="38"/>
      <c r="BA171" s="39"/>
      <c r="BB171" s="30" t="str">
        <f>IF(AND(Data!$AE171&gt;Data!$AF171,Data!$AE171&gt;Data!$AG171),"1",IF(AND(Data!$AF171&gt;Data!$AE171,Data!$AF171&gt;Data!$AG171),IF(Data!$AF171&lt;2.5*Data!$AE171,"1.2",IF(OR(Data!$AE171&gt;2.5,Data!$AE171+Data!$AF171+Data!$AG171&lt;9),"2.2","2")),IF(AND(Data!$AG171&gt;3.5*Data!$AE171,Data!$AG171&gt;3.5*Data!$AF171,Data!$AE171+Data!$AF171+Data!$AG171&gt;11,Data!$AE171+Data!$AF171&lt;2,Data!$Q171&gt;=18),"3",IF((Data!$AE171&gt;3*Data!$AF171),"1.3",IF(AND(Data!$AF171&gt;3*Data!$AE171,Data!$AF171&gt;2),"2.3","3.3")))))</f>
        <v>1</v>
      </c>
      <c r="BC171" s="30" t="str">
        <f>IF(AND(Data!$AL171&gt;Data!$AM171,Data!$AL171&gt;Data!$AN171),"1",IF(AND(Data!$AM171&gt;Data!$AL171,Data!$AM171&gt;Data!$AN171),IF(Data!$AM171&lt;2.5*Data!$AL171,"1.2",IF(OR(Data!$AL171&gt;2.5,Data!$AL171+Data!$AM171+Data!$AN171&lt;9),"2.2","2")),IF(AND(Data!$AN171&gt;3.5*Data!$AL171,Data!$AN171&gt;3.5*Data!$AM171,Data!$AL171+Data!$AM171+Data!$AN171&gt;11,Data!$AL171+Data!$AM171&lt;2,Data!$U171&gt;=18),"3",IF((Data!$AL171&gt;3*Data!$AM171),"1.3",IF(AND(Data!$AM171&gt;3*Data!$AL171,Data!$AM171&gt;2),"2.3","3.3")))))</f>
        <v>1</v>
      </c>
      <c r="BD171" s="30" t="str">
        <f>IF(AND(Data!$AS171&gt;Data!$AT171,Data!$AS171&gt;Data!$AU171),"1",IF(AND(Data!$AT171&gt;Data!$AS171,Data!$AT171&gt;Data!$AU171),IF(Data!$AT171&lt;2.5*Data!$AS171,"1.2",IF(OR(Data!$AS171&gt;2.5,Data!$AS171+Data!$AT171+Data!$AU171&lt;9),"2.2","2")),IF(AND(Data!$AU171&gt;3.5*Data!$AS171,Data!$AU171&gt;3.5*Data!$AT171,Data!$AS171+Data!$AT171+Data!$AU171&gt;11,Data!$AS171+Data!$AT171&lt;2,Data!$Y171&gt;=18),"3",IF((Data!$AS171&gt;3*Data!$AT171),"1.3",IF(AND(Data!$AT171&gt;3*Data!$AS171,Data!$AT171&gt;2),"2.3","3.3")))))</f>
        <v>1.3</v>
      </c>
      <c r="BE171" s="30" t="str">
        <f t="array" ref="BE171">XLOOKUP(Data!$O171,Data!$K171:$N171,$K$1:$N$1,"?",0,1)&amp;XLOOKUP(Data!$P171,Data!$K171:$N171,$K$1:$N$1,"?",0,1)&amp;XLOOKUP(Data!$Q171,Data!$K171:$N171,$K$1:$N$1,"?",0,1)</f>
        <v>CDI</v>
      </c>
      <c r="BF171" s="30" t="str">
        <f t="array" ref="BF171">XLOOKUP(Data!$S171,Data!$C171:$F171,$C$1:$F$1,"?",0,1)&amp;XLOOKUP(Data!$T171,Data!$C171:$F171,$C$1:$F$1,"?",0,1)&amp;XLOOKUP(Data!$U171,Data!$C171:$F171,$C$1:$F$1,"?",0,1)</f>
        <v>CDS</v>
      </c>
      <c r="BG171" s="30" t="str">
        <f t="array" ref="BG171">XLOOKUP(Data!$W171,Data!$G171:$J171,$G$1:$J$1,"?",0,1)&amp;XLOOKUP(Data!$X171,Data!$G171:$J171,$G$1:$J$1,"?",0,1)&amp;XLOOKUP(Data!$Y171,Data!$G171:$J171,$G$1:$J$1,"?",0,1)</f>
        <v>CDI</v>
      </c>
      <c r="BH171" s="30" t="str">
        <f>VLOOKUP(LEFT(Data!$BE171,Data!$BB171),'Key 2'!$A$1:$C$40,2,FALSE)</f>
        <v>C</v>
      </c>
      <c r="BI171" s="30" t="str">
        <f>VLOOKUP(LEFT(Data!$BF171,Data!$BC171),'Key 2'!$A$1:$C$40,2,FALSE)</f>
        <v>C</v>
      </c>
      <c r="BJ171" s="30" t="str">
        <f>VLOOKUP(LEFT(Data!$BG171,Data!$BD171),'Key 2'!$A$1:$C$40,2,FALSE)</f>
        <v>C</v>
      </c>
      <c r="BK171" s="30" t="str">
        <f>IF(AND(Data!$AV171&gt;=15,Data!$O171&gt;=20),"DG",IF(AND(Data!$AW171&gt;=15,Data!$S171&gt;=20),"MG",IF(AND(Data!$AV171&gt;=15,Data!$W171&gt;=20),"LG","0")))</f>
        <v>DG</v>
      </c>
      <c r="BL171" s="30" t="str">
        <f>IF(AND(Data!$BK171="DG",Data!$AW171&gt;=15,Data!$S171&gt;=20,Data!$BH171&lt;&gt;Data!$BI171),"MG","LG")</f>
        <v>LG</v>
      </c>
      <c r="BM171" s="30" t="str">
        <f>IF(Data!$BK171="DG",Data!$BH171,IF(Data!$BK171="MG",Data!$BI171,Data!$BJ171))</f>
        <v>C</v>
      </c>
      <c r="BN171" s="30" t="str">
        <f>IF(Data!$BL171="DG",Data!$BH171,IF(Data!$BL171="MG",Data!$BI171,Data!$BJ171))</f>
        <v>C</v>
      </c>
      <c r="BO171" s="40"/>
      <c r="BP171" s="40"/>
      <c r="BQ171" s="40"/>
      <c r="BR171" s="41"/>
      <c r="BS171" s="41"/>
      <c r="BT171" s="41" t="str">
        <f>VLOOKUP(Data!$BR171,'Key 1'!$B$1:$D$15,2,FALSE)</f>
        <v>TI</v>
      </c>
      <c r="BU171" s="41" t="str">
        <f>VLOOKUP(Data!$BS171,'Key 1'!$B$1:$D$15,2,FALSE)</f>
        <v>TI</v>
      </c>
      <c r="BV171" s="41">
        <f>VLOOKUP(Data!$BR171,'Key 1'!$B$1:$D$15,3,FALSE)</f>
        <v>0</v>
      </c>
      <c r="BW171" s="41">
        <f>VLOOKUP(Data!$BS171,'Key 1'!$B$1:$D$15,3,FALSE)</f>
        <v>0</v>
      </c>
      <c r="BX171" s="41" t="str">
        <f>IF(Data!$BK171="DG",IF(INT(Data!$BB171)-Data!$BB171&lt;0,"Low","High"),IF(Data!$BK171="MG",IF(INT(Data!$BC171)-Data!$BC171&lt;0,"Low","High"),IF(Data!$BK171="LG",IF(INT(Data!$BD171)-Data!$BD171&lt;0,"Low","High"),"High")))</f>
        <v>High</v>
      </c>
      <c r="BY171" s="41" t="str">
        <f>IF(Data!$BL171="DG",IF(INT(Data!$BB171)-Data!$BB171&lt;0,"Low","High"),IF(Data!$BL171="MG",IF(INT(Data!$BC171)-Data!$BC171&lt;0,"Low","High"),IF(Data!$BL171="LG",IF(INT(Data!$BD171)-Data!$BD171&lt;0,"Low","High"),"High")))</f>
        <v>Low</v>
      </c>
      <c r="BZ171" s="41" t="str">
        <f>IF(AND(Data!$BX171="High",Data!$BY171="High"),"High","Low")</f>
        <v>Low</v>
      </c>
      <c r="CA171" s="41" t="str">
        <f>IF(AND(Data!$BM171=Data!$BT171,Data!$BN171=Data!$BU171),"Matched",IF(Data!$BM171=Data!$BT171,"Sec Missed", IF(Data!$BN171=Data!$BU171," Pri Missed", "Both Missed")))</f>
        <v>Both Missed</v>
      </c>
      <c r="CB171" s="42">
        <v>100.0</v>
      </c>
      <c r="CC171" s="42">
        <v>100.0</v>
      </c>
      <c r="CD171" s="42">
        <v>100.0</v>
      </c>
      <c r="CE171" s="43" t="s">
        <v>3</v>
      </c>
      <c r="CF171" s="43" t="s">
        <v>3</v>
      </c>
      <c r="CG171" s="43" t="s">
        <v>17</v>
      </c>
      <c r="CH171" s="45" t="s">
        <v>3</v>
      </c>
      <c r="CI171" s="43" t="s">
        <v>97</v>
      </c>
      <c r="CJ171" s="42">
        <v>100.0</v>
      </c>
      <c r="CK171" s="43" t="s">
        <v>17</v>
      </c>
      <c r="CL171" s="43" t="s">
        <v>98</v>
      </c>
      <c r="CM171" s="42">
        <v>100.0</v>
      </c>
      <c r="CN171" s="43" t="s">
        <v>99</v>
      </c>
      <c r="CO171" s="1"/>
      <c r="CP171" s="1"/>
      <c r="CQ171" s="1"/>
      <c r="CR171" s="1"/>
      <c r="CS171" s="1"/>
      <c r="CT171" s="1"/>
      <c r="CU171" s="1"/>
    </row>
    <row r="172" ht="48.0" customHeight="1">
      <c r="A172" s="28">
        <v>2326.0</v>
      </c>
      <c r="B172" s="29">
        <v>28.0</v>
      </c>
      <c r="C172" s="30">
        <v>14.0</v>
      </c>
      <c r="D172" s="30">
        <v>6.0</v>
      </c>
      <c r="E172" s="30">
        <v>18.0</v>
      </c>
      <c r="F172" s="30">
        <v>21.0</v>
      </c>
      <c r="G172" s="30">
        <v>20.0</v>
      </c>
      <c r="H172" s="30">
        <v>2.625</v>
      </c>
      <c r="I172" s="30">
        <v>15.0</v>
      </c>
      <c r="J172" s="30">
        <v>27.0</v>
      </c>
      <c r="K172" s="30">
        <v>16.0</v>
      </c>
      <c r="L172" s="30">
        <v>2.7777777777777777</v>
      </c>
      <c r="M172" s="30">
        <v>15.0</v>
      </c>
      <c r="N172" s="30">
        <v>25.0</v>
      </c>
      <c r="O172" s="31">
        <f>LARGE(Data!$K172:$N172,1)</f>
        <v>25</v>
      </c>
      <c r="P172" s="31">
        <f>LARGE(Data!$K172:$N172,2)</f>
        <v>16</v>
      </c>
      <c r="Q172" s="31">
        <f>LARGE(Data!$K172:$N172,3)</f>
        <v>15</v>
      </c>
      <c r="R172" s="31">
        <f>LARGE(Data!$K172:$N172,4)</f>
        <v>2.777777778</v>
      </c>
      <c r="S172" s="32">
        <f>LARGE(Data!$C172:$F172,1)</f>
        <v>21</v>
      </c>
      <c r="T172" s="32">
        <f>LARGE(Data!$C172:$F172,2)</f>
        <v>18</v>
      </c>
      <c r="U172" s="32">
        <f>LARGE(Data!$C172:$F172,3)</f>
        <v>14</v>
      </c>
      <c r="V172" s="32">
        <f>LARGE(Data!$C172:$F172,4)</f>
        <v>6</v>
      </c>
      <c r="W172" s="33">
        <f>LARGE(Data!$G172:$J172,1)</f>
        <v>27</v>
      </c>
      <c r="X172" s="33">
        <f>LARGE(Data!$G172:$J172,2)</f>
        <v>20</v>
      </c>
      <c r="Y172" s="33">
        <f>LARGE(Data!$G172:$J172,3)</f>
        <v>15</v>
      </c>
      <c r="Z172" s="33">
        <f>LARGE(Data!$G172:$J172,4)</f>
        <v>2.625</v>
      </c>
      <c r="AA172" s="30">
        <f>Data!$O172-Data!$P172</f>
        <v>9</v>
      </c>
      <c r="AB172" s="30">
        <f>Data!$P172-Data!$Q172</f>
        <v>1</v>
      </c>
      <c r="AC172" s="30">
        <f>Data!$Q172-Data!$R172</f>
        <v>12.22222222</v>
      </c>
      <c r="AD172" s="30">
        <f>(Data!$AA172+Data!$AB172)/SUM(Data!$AA172:$AC172)</f>
        <v>0.45</v>
      </c>
      <c r="AE172" s="31">
        <f>Data!$AA172^2/SQRT(Data!$AA172^2+Data!$AB172^2+Data!$AC172^2)</f>
        <v>5.32499938</v>
      </c>
      <c r="AF172" s="31">
        <f>Data!$AB172^2/SQRT(Data!$AA172^2+Data!$AB172^2+Data!$AC172^2)</f>
        <v>0.06574073309</v>
      </c>
      <c r="AG172" s="31">
        <f>Data!$AC172^2/SQRT(Data!$AA172^2+Data!$AB172^2+Data!$AC172^2)</f>
        <v>9.820529264</v>
      </c>
      <c r="AH172" s="30">
        <f>Data!$S172-Data!$T172</f>
        <v>3</v>
      </c>
      <c r="AI172" s="30">
        <f>Data!$T172-Data!$U172</f>
        <v>4</v>
      </c>
      <c r="AJ172" s="30">
        <f>Data!$U172-Data!$V172</f>
        <v>8</v>
      </c>
      <c r="AK172" s="30">
        <f>(Data!$AH172+Data!$AI172)/(Data!$AH172+Data!$AI172+Data!$AJ172)</f>
        <v>0.4666666667</v>
      </c>
      <c r="AL172" s="32">
        <f>Data!$AH172^2/SQRT(Data!$AH172^2+Data!$AI172^2+Data!$AJ172^2)</f>
        <v>0.953998092</v>
      </c>
      <c r="AM172" s="32">
        <f>Data!$AI172^2/SQRT(Data!$AH172^2+Data!$AI172^2+Data!$AJ172^2)</f>
        <v>1.695996608</v>
      </c>
      <c r="AN172" s="32">
        <f>Data!$AJ172^2/SQRT(Data!$AH172^2+Data!$AI172^2+Data!$AJ172^2)</f>
        <v>6.783986432</v>
      </c>
      <c r="AO172" s="30">
        <f>Data!$W172-Data!$X172</f>
        <v>7</v>
      </c>
      <c r="AP172" s="30">
        <f>Data!$X172-Data!$Y172</f>
        <v>5</v>
      </c>
      <c r="AQ172" s="30">
        <f>Data!$Y172-Data!$Z172</f>
        <v>12.375</v>
      </c>
      <c r="AR172" s="30">
        <f>(Data!$AO172+Data!$AP172)/(Data!$AO172+Data!$AP172+Data!$AQ172)</f>
        <v>0.4923076923</v>
      </c>
      <c r="AS172" s="33">
        <f>Data!$AO172^2/SQRT(Data!$AO172^2+Data!$AP172^2+Data!$AQ172^2)</f>
        <v>3.251237323</v>
      </c>
      <c r="AT172" s="33">
        <f>Data!$AP172^2/SQRT(Data!$AO172^2+Data!$AP172^2+Data!$AQ172^2)</f>
        <v>1.658794552</v>
      </c>
      <c r="AU172" s="33">
        <f>Data!$AQ172^2/SQRT(Data!$AO172^2+Data!$AP172^2+Data!$AQ172^2)</f>
        <v>10.16115338</v>
      </c>
      <c r="AV172" s="34">
        <f>_xlfn.VAR.P(Data!$K172:$N172)</f>
        <v>62.50231481</v>
      </c>
      <c r="AW172" s="35">
        <f>_xlfn.VAR.P(Data!$C172:$F172)</f>
        <v>31.6875</v>
      </c>
      <c r="AX172" s="36">
        <f>_xlfn.VAR.P(Data!$G172:$J172)</f>
        <v>79.19824219</v>
      </c>
      <c r="AY172" s="37"/>
      <c r="AZ172" s="38"/>
      <c r="BA172" s="39"/>
      <c r="BB172" s="30" t="str">
        <f>IF(AND(Data!$AE172&gt;Data!$AF172,Data!$AE172&gt;Data!$AG172),"1",IF(AND(Data!$AF172&gt;Data!$AE172,Data!$AF172&gt;Data!$AG172),IF(Data!$AF172&lt;2.5*Data!$AE172,"1.2",IF(OR(Data!$AE172&gt;2.5,Data!$AE172+Data!$AF172+Data!$AG172&lt;9),"2.2","2")),IF(AND(Data!$AG172&gt;3.5*Data!$AE172,Data!$AG172&gt;3.5*Data!$AF172,Data!$AE172+Data!$AF172+Data!$AG172&gt;11,Data!$AE172+Data!$AF172&lt;2,Data!$Q172&gt;=18),"3",IF((Data!$AE172&gt;3*Data!$AF172),"1.3",IF(AND(Data!$AF172&gt;3*Data!$AE172,Data!$AF172&gt;2),"2.3","3.3")))))</f>
        <v>1.3</v>
      </c>
      <c r="BC172" s="30" t="str">
        <f>IF(AND(Data!$AL172&gt;Data!$AM172,Data!$AL172&gt;Data!$AN172),"1",IF(AND(Data!$AM172&gt;Data!$AL172,Data!$AM172&gt;Data!$AN172),IF(Data!$AM172&lt;2.5*Data!$AL172,"1.2",IF(OR(Data!$AL172&gt;2.5,Data!$AL172+Data!$AM172+Data!$AN172&lt;9),"2.2","2")),IF(AND(Data!$AN172&gt;3.5*Data!$AL172,Data!$AN172&gt;3.5*Data!$AM172,Data!$AL172+Data!$AM172+Data!$AN172&gt;11,Data!$AL172+Data!$AM172&lt;2,Data!$U172&gt;=18),"3",IF((Data!$AL172&gt;3*Data!$AM172),"1.3",IF(AND(Data!$AM172&gt;3*Data!$AL172,Data!$AM172&gt;2),"2.3","3.3")))))</f>
        <v>3.3</v>
      </c>
      <c r="BD172" s="30" t="str">
        <f>IF(AND(Data!$AS172&gt;Data!$AT172,Data!$AS172&gt;Data!$AU172),"1",IF(AND(Data!$AT172&gt;Data!$AS172,Data!$AT172&gt;Data!$AU172),IF(Data!$AT172&lt;2.5*Data!$AS172,"1.2",IF(OR(Data!$AS172&gt;2.5,Data!$AS172+Data!$AT172+Data!$AU172&lt;9),"2.2","2")),IF(AND(Data!$AU172&gt;3.5*Data!$AS172,Data!$AU172&gt;3.5*Data!$AT172,Data!$AS172+Data!$AT172+Data!$AU172&gt;11,Data!$AS172+Data!$AT172&lt;2,Data!$Y172&gt;=18),"3",IF((Data!$AS172&gt;3*Data!$AT172),"1.3",IF(AND(Data!$AT172&gt;3*Data!$AS172,Data!$AT172&gt;2),"2.3","3.3")))))</f>
        <v>3.3</v>
      </c>
      <c r="BE172" s="30" t="str">
        <f t="array" ref="BE172">XLOOKUP(Data!$O172,Data!$K172:$N172,$K$1:$N$1,"?",0,1)&amp;XLOOKUP(Data!$P172,Data!$K172:$N172,$K$1:$N$1,"?",0,1)&amp;XLOOKUP(Data!$Q172,Data!$K172:$N172,$K$1:$N$1,"?",0,1)</f>
        <v>CDS</v>
      </c>
      <c r="BF172" s="30" t="str">
        <f t="array" ref="BF172">XLOOKUP(Data!$S172,Data!$C172:$F172,$C$1:$F$1,"?",0,1)&amp;XLOOKUP(Data!$T172,Data!$C172:$F172,$C$1:$F$1,"?",0,1)&amp;XLOOKUP(Data!$U172,Data!$C172:$F172,$C$1:$F$1,"?",0,1)</f>
        <v>CSD</v>
      </c>
      <c r="BG172" s="30" t="str">
        <f t="array" ref="BG172">XLOOKUP(Data!$W172,Data!$G172:$J172,$G$1:$J$1,"?",0,1)&amp;XLOOKUP(Data!$X172,Data!$G172:$J172,$G$1:$J$1,"?",0,1)&amp;XLOOKUP(Data!$Y172,Data!$G172:$J172,$G$1:$J$1,"?",0,1)</f>
        <v>CDS</v>
      </c>
      <c r="BH172" s="30" t="str">
        <f>VLOOKUP(LEFT(Data!$BE172,Data!$BB172),'Key 2'!$A$1:$C$40,2,FALSE)</f>
        <v>C</v>
      </c>
      <c r="BI172" s="30" t="str">
        <f>VLOOKUP(LEFT(Data!$BF172,Data!$BC172),'Key 2'!$A$1:$C$40,2,FALSE)</f>
        <v>DSC</v>
      </c>
      <c r="BJ172" s="30" t="str">
        <f>VLOOKUP(LEFT(Data!$BG172,Data!$BD172),'Key 2'!$A$1:$C$40,2,FALSE)</f>
        <v>DSC</v>
      </c>
      <c r="BK172" s="30" t="str">
        <f>IF(AND(Data!$AV172&gt;=15,Data!$O172&gt;=20),"DG",IF(AND(Data!$AW172&gt;=15,Data!$S172&gt;=20),"MG",IF(AND(Data!$AV172&gt;=15,Data!$W172&gt;=20),"LG","0")))</f>
        <v>DG</v>
      </c>
      <c r="BL172" s="30" t="str">
        <f>IF(AND(Data!$BK172="DG",Data!$AW172&gt;=15,Data!$S172&gt;=20,Data!$BH172&lt;&gt;Data!$BI172),"MG","LG")</f>
        <v>MG</v>
      </c>
      <c r="BM172" s="30" t="str">
        <f>IF(Data!$BK172="DG",Data!$BH172,IF(Data!$BK172="MG",Data!$BI172,Data!$BJ172))</f>
        <v>C</v>
      </c>
      <c r="BN172" s="30" t="str">
        <f>IF(Data!$BL172="DG",Data!$BH172,IF(Data!$BL172="MG",Data!$BI172,Data!$BJ172))</f>
        <v>DSC</v>
      </c>
      <c r="BO172" s="40"/>
      <c r="BP172" s="40"/>
      <c r="BQ172" s="40"/>
      <c r="BR172" s="41"/>
      <c r="BS172" s="41"/>
      <c r="BT172" s="41" t="str">
        <f>VLOOKUP(Data!$BR172,'Key 1'!$B$1:$D$15,2,FALSE)</f>
        <v>TI</v>
      </c>
      <c r="BU172" s="41" t="str">
        <f>VLOOKUP(Data!$BS172,'Key 1'!$B$1:$D$15,2,FALSE)</f>
        <v>TI</v>
      </c>
      <c r="BV172" s="41">
        <f>VLOOKUP(Data!$BR172,'Key 1'!$B$1:$D$15,3,FALSE)</f>
        <v>0</v>
      </c>
      <c r="BW172" s="41">
        <f>VLOOKUP(Data!$BS172,'Key 1'!$B$1:$D$15,3,FALSE)</f>
        <v>0</v>
      </c>
      <c r="BX172" s="41" t="str">
        <f>IF(Data!$BK172="DG",IF(INT(Data!$BB172)-Data!$BB172&lt;0,"Low","High"),IF(Data!$BK172="MG",IF(INT(Data!$BC172)-Data!$BC172&lt;0,"Low","High"),IF(Data!$BK172="LG",IF(INT(Data!$BD172)-Data!$BD172&lt;0,"Low","High"),"High")))</f>
        <v>Low</v>
      </c>
      <c r="BY172" s="41" t="str">
        <f>IF(Data!$BL172="DG",IF(INT(Data!$BB172)-Data!$BB172&lt;0,"Low","High"),IF(Data!$BL172="MG",IF(INT(Data!$BC172)-Data!$BC172&lt;0,"Low","High"),IF(Data!$BL172="LG",IF(INT(Data!$BD172)-Data!$BD172&lt;0,"Low","High"),"High")))</f>
        <v>Low</v>
      </c>
      <c r="BZ172" s="41" t="str">
        <f>IF(AND(Data!$BX172="High",Data!$BY172="High"),"High","Low")</f>
        <v>Low</v>
      </c>
      <c r="CA172" s="41" t="str">
        <f>IF(AND(Data!$BM172=Data!$BT172,Data!$BN172=Data!$BU172),"Matched",IF(Data!$BM172=Data!$BT172,"Sec Missed", IF(Data!$BN172=Data!$BU172," Pri Missed", "Both Missed")))</f>
        <v>Both Missed</v>
      </c>
      <c r="CB172" s="42">
        <v>100.0</v>
      </c>
      <c r="CC172" s="42">
        <v>100.0</v>
      </c>
      <c r="CD172" s="42">
        <v>100.0</v>
      </c>
      <c r="CE172" s="43" t="s">
        <v>3</v>
      </c>
      <c r="CF172" s="43" t="s">
        <v>105</v>
      </c>
      <c r="CG172" s="43" t="s">
        <v>17</v>
      </c>
      <c r="CH172" s="45" t="s">
        <v>3</v>
      </c>
      <c r="CI172" s="43" t="s">
        <v>97</v>
      </c>
      <c r="CJ172" s="42">
        <v>100.0</v>
      </c>
      <c r="CK172" s="43" t="s">
        <v>105</v>
      </c>
      <c r="CL172" s="43" t="s">
        <v>102</v>
      </c>
      <c r="CM172" s="42">
        <v>100.0</v>
      </c>
      <c r="CN172" s="43" t="s">
        <v>99</v>
      </c>
      <c r="CO172" s="1"/>
      <c r="CP172" s="1"/>
      <c r="CQ172" s="1"/>
      <c r="CR172" s="1"/>
      <c r="CS172" s="1"/>
      <c r="CT172" s="1"/>
      <c r="CU172" s="1"/>
    </row>
    <row r="173" ht="48.0" customHeight="1">
      <c r="A173" s="28">
        <v>2327.0</v>
      </c>
      <c r="B173" s="29">
        <v>28.0</v>
      </c>
      <c r="C173" s="30">
        <v>16.0</v>
      </c>
      <c r="D173" s="30">
        <v>9.0</v>
      </c>
      <c r="E173" s="30">
        <v>7.0</v>
      </c>
      <c r="F173" s="30">
        <v>24.0</v>
      </c>
      <c r="G173" s="30">
        <v>4.0</v>
      </c>
      <c r="H173" s="30">
        <v>20.0</v>
      </c>
      <c r="I173" s="30">
        <v>15.0</v>
      </c>
      <c r="J173" s="30">
        <v>25.0</v>
      </c>
      <c r="K173" s="30">
        <v>9.0</v>
      </c>
      <c r="L173" s="30">
        <v>12.0</v>
      </c>
      <c r="M173" s="30">
        <v>9.5</v>
      </c>
      <c r="N173" s="30">
        <v>25.166666666666654</v>
      </c>
      <c r="O173" s="31">
        <f>LARGE(Data!$K173:$N173,1)</f>
        <v>25.16666667</v>
      </c>
      <c r="P173" s="31">
        <f>LARGE(Data!$K173:$N173,2)</f>
        <v>12</v>
      </c>
      <c r="Q173" s="31">
        <f>LARGE(Data!$K173:$N173,3)</f>
        <v>9.5</v>
      </c>
      <c r="R173" s="31">
        <f>LARGE(Data!$K173:$N173,4)</f>
        <v>9</v>
      </c>
      <c r="S173" s="32">
        <f>LARGE(Data!$C173:$F173,1)</f>
        <v>24</v>
      </c>
      <c r="T173" s="32">
        <f>LARGE(Data!$C173:$F173,2)</f>
        <v>16</v>
      </c>
      <c r="U173" s="32">
        <f>LARGE(Data!$C173:$F173,3)</f>
        <v>9</v>
      </c>
      <c r="V173" s="32">
        <f>LARGE(Data!$C173:$F173,4)</f>
        <v>7</v>
      </c>
      <c r="W173" s="33">
        <f>LARGE(Data!$G173:$J173,1)</f>
        <v>25</v>
      </c>
      <c r="X173" s="33">
        <f>LARGE(Data!$G173:$J173,2)</f>
        <v>20</v>
      </c>
      <c r="Y173" s="33">
        <f>LARGE(Data!$G173:$J173,3)</f>
        <v>15</v>
      </c>
      <c r="Z173" s="33">
        <f>LARGE(Data!$G173:$J173,4)</f>
        <v>4</v>
      </c>
      <c r="AA173" s="30">
        <f>Data!$O173-Data!$P173</f>
        <v>13.16666667</v>
      </c>
      <c r="AB173" s="30">
        <f>Data!$P173-Data!$Q173</f>
        <v>2.5</v>
      </c>
      <c r="AC173" s="30">
        <f>Data!$Q173-Data!$R173</f>
        <v>0.5</v>
      </c>
      <c r="AD173" s="30">
        <f>(Data!$AA173+Data!$AB173)/SUM(Data!$AA173:$AC173)</f>
        <v>0.9690721649</v>
      </c>
      <c r="AE173" s="31">
        <f>Data!$AA173^2/SQRT(Data!$AA173^2+Data!$AB173^2+Data!$AC173^2)</f>
        <v>12.92656237</v>
      </c>
      <c r="AF173" s="31">
        <f>Data!$AB173^2/SQRT(Data!$AA173^2+Data!$AB173^2+Data!$AC173^2)</f>
        <v>0.4660273245</v>
      </c>
      <c r="AG173" s="31">
        <f>Data!$AC173^2/SQRT(Data!$AA173^2+Data!$AB173^2+Data!$AC173^2)</f>
        <v>0.01864109298</v>
      </c>
      <c r="AH173" s="30">
        <f>Data!$S173-Data!$T173</f>
        <v>8</v>
      </c>
      <c r="AI173" s="30">
        <f>Data!$T173-Data!$U173</f>
        <v>7</v>
      </c>
      <c r="AJ173" s="30">
        <f>Data!$U173-Data!$V173</f>
        <v>2</v>
      </c>
      <c r="AK173" s="30">
        <f>(Data!$AH173+Data!$AI173)/(Data!$AH173+Data!$AI173+Data!$AJ173)</f>
        <v>0.8823529412</v>
      </c>
      <c r="AL173" s="32">
        <f>Data!$AH173^2/SQRT(Data!$AH173^2+Data!$AI173^2+Data!$AJ173^2)</f>
        <v>5.916802093</v>
      </c>
      <c r="AM173" s="32">
        <f>Data!$AI173^2/SQRT(Data!$AH173^2+Data!$AI173^2+Data!$AJ173^2)</f>
        <v>4.530051603</v>
      </c>
      <c r="AN173" s="32">
        <f>Data!$AJ173^2/SQRT(Data!$AH173^2+Data!$AI173^2+Data!$AJ173^2)</f>
        <v>0.3698001308</v>
      </c>
      <c r="AO173" s="30">
        <f>Data!$W173-Data!$X173</f>
        <v>5</v>
      </c>
      <c r="AP173" s="30">
        <f>Data!$X173-Data!$Y173</f>
        <v>5</v>
      </c>
      <c r="AQ173" s="30">
        <f>Data!$Y173-Data!$Z173</f>
        <v>11</v>
      </c>
      <c r="AR173" s="30">
        <f>(Data!$AO173+Data!$AP173)/(Data!$AO173+Data!$AP173+Data!$AQ173)</f>
        <v>0.4761904762</v>
      </c>
      <c r="AS173" s="33">
        <f>Data!$AO173^2/SQRT(Data!$AO173^2+Data!$AP173^2+Data!$AQ173^2)</f>
        <v>1.911797782</v>
      </c>
      <c r="AT173" s="33">
        <f>Data!$AP173^2/SQRT(Data!$AO173^2+Data!$AP173^2+Data!$AQ173^2)</f>
        <v>1.911797782</v>
      </c>
      <c r="AU173" s="33">
        <f>Data!$AQ173^2/SQRT(Data!$AO173^2+Data!$AP173^2+Data!$AQ173^2)</f>
        <v>9.253101266</v>
      </c>
      <c r="AV173" s="34">
        <f>_xlfn.VAR.P(Data!$K173:$N173)</f>
        <v>43.47916667</v>
      </c>
      <c r="AW173" s="35">
        <f>_xlfn.VAR.P(Data!$C173:$F173)</f>
        <v>44.5</v>
      </c>
      <c r="AX173" s="36">
        <f>_xlfn.VAR.P(Data!$G173:$J173)</f>
        <v>60.5</v>
      </c>
      <c r="AY173" s="37"/>
      <c r="AZ173" s="38"/>
      <c r="BA173" s="39"/>
      <c r="BB173" s="30" t="str">
        <f>IF(AND(Data!$AE173&gt;Data!$AF173,Data!$AE173&gt;Data!$AG173),"1",IF(AND(Data!$AF173&gt;Data!$AE173,Data!$AF173&gt;Data!$AG173),IF(Data!$AF173&lt;2.5*Data!$AE173,"1.2",IF(OR(Data!$AE173&gt;2.5,Data!$AE173+Data!$AF173+Data!$AG173&lt;9),"2.2","2")),IF(AND(Data!$AG173&gt;3.5*Data!$AE173,Data!$AG173&gt;3.5*Data!$AF173,Data!$AE173+Data!$AF173+Data!$AG173&gt;11,Data!$AE173+Data!$AF173&lt;2,Data!$Q173&gt;=18),"3",IF((Data!$AE173&gt;3*Data!$AF173),"1.3",IF(AND(Data!$AF173&gt;3*Data!$AE173,Data!$AF173&gt;2),"2.3","3.3")))))</f>
        <v>1</v>
      </c>
      <c r="BC173" s="30" t="str">
        <f>IF(AND(Data!$AL173&gt;Data!$AM173,Data!$AL173&gt;Data!$AN173),"1",IF(AND(Data!$AM173&gt;Data!$AL173,Data!$AM173&gt;Data!$AN173),IF(Data!$AM173&lt;2.5*Data!$AL173,"1.2",IF(OR(Data!$AL173&gt;2.5,Data!$AL173+Data!$AM173+Data!$AN173&lt;9),"2.2","2")),IF(AND(Data!$AN173&gt;3.5*Data!$AL173,Data!$AN173&gt;3.5*Data!$AM173,Data!$AL173+Data!$AM173+Data!$AN173&gt;11,Data!$AL173+Data!$AM173&lt;2,Data!$U173&gt;=18),"3",IF((Data!$AL173&gt;3*Data!$AM173),"1.3",IF(AND(Data!$AM173&gt;3*Data!$AL173,Data!$AM173&gt;2),"2.3","3.3")))))</f>
        <v>1</v>
      </c>
      <c r="BD173" s="30" t="str">
        <f>IF(AND(Data!$AS173&gt;Data!$AT173,Data!$AS173&gt;Data!$AU173),"1",IF(AND(Data!$AT173&gt;Data!$AS173,Data!$AT173&gt;Data!$AU173),IF(Data!$AT173&lt;2.5*Data!$AS173,"1.2",IF(OR(Data!$AS173&gt;2.5,Data!$AS173+Data!$AT173+Data!$AU173&lt;9),"2.2","2")),IF(AND(Data!$AU173&gt;3.5*Data!$AS173,Data!$AU173&gt;3.5*Data!$AT173,Data!$AS173+Data!$AT173+Data!$AU173&gt;11,Data!$AS173+Data!$AT173&lt;2,Data!$Y173&gt;=18),"3",IF((Data!$AS173&gt;3*Data!$AT173),"1.3",IF(AND(Data!$AT173&gt;3*Data!$AS173,Data!$AT173&gt;2),"2.3","3.3")))))</f>
        <v>3.3</v>
      </c>
      <c r="BE173" s="30" t="str">
        <f t="array" ref="BE173">XLOOKUP(Data!$O173,Data!$K173:$N173,$K$1:$N$1,"?",0,1)&amp;XLOOKUP(Data!$P173,Data!$K173:$N173,$K$1:$N$1,"?",0,1)&amp;XLOOKUP(Data!$Q173,Data!$K173:$N173,$K$1:$N$1,"?",0,1)</f>
        <v>CIS</v>
      </c>
      <c r="BF173" s="30" t="str">
        <f t="array" ref="BF173">XLOOKUP(Data!$S173,Data!$C173:$F173,$C$1:$F$1,"?",0,1)&amp;XLOOKUP(Data!$T173,Data!$C173:$F173,$C$1:$F$1,"?",0,1)&amp;XLOOKUP(Data!$U173,Data!$C173:$F173,$C$1:$F$1,"?",0,1)</f>
        <v>CDI</v>
      </c>
      <c r="BG173" s="30" t="str">
        <f t="array" ref="BG173">XLOOKUP(Data!$W173,Data!$G173:$J173,$G$1:$J$1,"?",0,1)&amp;XLOOKUP(Data!$X173,Data!$G173:$J173,$G$1:$J$1,"?",0,1)&amp;XLOOKUP(Data!$Y173,Data!$G173:$J173,$G$1:$J$1,"?",0,1)</f>
        <v>CIS</v>
      </c>
      <c r="BH173" s="30" t="str">
        <f>VLOOKUP(LEFT(Data!$BE173,Data!$BB173),'Key 2'!$A$1:$C$40,2,FALSE)</f>
        <v>C</v>
      </c>
      <c r="BI173" s="30" t="str">
        <f>VLOOKUP(LEFT(Data!$BF173,Data!$BC173),'Key 2'!$A$1:$C$40,2,FALSE)</f>
        <v>C</v>
      </c>
      <c r="BJ173" s="30" t="str">
        <f>VLOOKUP(LEFT(Data!$BG173,Data!$BD173),'Key 2'!$A$1:$C$40,2,FALSE)</f>
        <v>ISC</v>
      </c>
      <c r="BK173" s="30" t="str">
        <f>IF(AND(Data!$AV173&gt;=15,Data!$O173&gt;=20),"DG",IF(AND(Data!$AW173&gt;=15,Data!$S173&gt;=20),"MG",IF(AND(Data!$AV173&gt;=15,Data!$W173&gt;=20),"LG","0")))</f>
        <v>DG</v>
      </c>
      <c r="BL173" s="30" t="str">
        <f>IF(AND(Data!$BK173="DG",Data!$AW173&gt;=15,Data!$S173&gt;=20,Data!$BH173&lt;&gt;Data!$BI173),"MG","LG")</f>
        <v>LG</v>
      </c>
      <c r="BM173" s="30" t="str">
        <f>IF(Data!$BK173="DG",Data!$BH173,IF(Data!$BK173="MG",Data!$BI173,Data!$BJ173))</f>
        <v>C</v>
      </c>
      <c r="BN173" s="30" t="str">
        <f>IF(Data!$BL173="DG",Data!$BH173,IF(Data!$BL173="MG",Data!$BI173,Data!$BJ173))</f>
        <v>ISC</v>
      </c>
      <c r="BO173" s="40"/>
      <c r="BP173" s="40"/>
      <c r="BQ173" s="40"/>
      <c r="BR173" s="41"/>
      <c r="BS173" s="41"/>
      <c r="BT173" s="41" t="str">
        <f>VLOOKUP(Data!$BR173,'Key 1'!$B$1:$D$15,2,FALSE)</f>
        <v>TI</v>
      </c>
      <c r="BU173" s="41" t="str">
        <f>VLOOKUP(Data!$BS173,'Key 1'!$B$1:$D$15,2,FALSE)</f>
        <v>TI</v>
      </c>
      <c r="BV173" s="41">
        <f>VLOOKUP(Data!$BR173,'Key 1'!$B$1:$D$15,3,FALSE)</f>
        <v>0</v>
      </c>
      <c r="BW173" s="41">
        <f>VLOOKUP(Data!$BS173,'Key 1'!$B$1:$D$15,3,FALSE)</f>
        <v>0</v>
      </c>
      <c r="BX173" s="41" t="str">
        <f>IF(Data!$BK173="DG",IF(INT(Data!$BB173)-Data!$BB173&lt;0,"Low","High"),IF(Data!$BK173="MG",IF(INT(Data!$BC173)-Data!$BC173&lt;0,"Low","High"),IF(Data!$BK173="LG",IF(INT(Data!$BD173)-Data!$BD173&lt;0,"Low","High"),"High")))</f>
        <v>High</v>
      </c>
      <c r="BY173" s="41" t="str">
        <f>IF(Data!$BL173="DG",IF(INT(Data!$BB173)-Data!$BB173&lt;0,"Low","High"),IF(Data!$BL173="MG",IF(INT(Data!$BC173)-Data!$BC173&lt;0,"Low","High"),IF(Data!$BL173="LG",IF(INT(Data!$BD173)-Data!$BD173&lt;0,"Low","High"),"High")))</f>
        <v>Low</v>
      </c>
      <c r="BZ173" s="41" t="str">
        <f>IF(AND(Data!$BX173="High",Data!$BY173="High"),"High","Low")</f>
        <v>Low</v>
      </c>
      <c r="CA173" s="41" t="str">
        <f>IF(AND(Data!$BM173=Data!$BT173,Data!$BN173=Data!$BU173),"Matched",IF(Data!$BM173=Data!$BT173,"Sec Missed", IF(Data!$BN173=Data!$BU173," Pri Missed", "Both Missed")))</f>
        <v>Both Missed</v>
      </c>
      <c r="CB173" s="42">
        <v>100.0</v>
      </c>
      <c r="CC173" s="42">
        <v>100.0</v>
      </c>
      <c r="CD173" s="42">
        <v>100.0</v>
      </c>
      <c r="CE173" s="43" t="s">
        <v>3</v>
      </c>
      <c r="CF173" s="43" t="s">
        <v>3</v>
      </c>
      <c r="CG173" s="43" t="s">
        <v>96</v>
      </c>
      <c r="CH173" s="45" t="s">
        <v>3</v>
      </c>
      <c r="CI173" s="43" t="s">
        <v>97</v>
      </c>
      <c r="CJ173" s="42">
        <v>100.0</v>
      </c>
      <c r="CK173" s="43" t="s">
        <v>96</v>
      </c>
      <c r="CL173" s="43" t="s">
        <v>98</v>
      </c>
      <c r="CM173" s="42">
        <v>100.0</v>
      </c>
      <c r="CN173" s="43" t="s">
        <v>99</v>
      </c>
      <c r="CO173" s="1"/>
      <c r="CP173" s="1"/>
      <c r="CQ173" s="1"/>
      <c r="CR173" s="1"/>
      <c r="CS173" s="1"/>
      <c r="CT173" s="1"/>
      <c r="CU173" s="1"/>
    </row>
    <row r="174" ht="48.0" customHeight="1">
      <c r="A174" s="28">
        <v>2328.0</v>
      </c>
      <c r="B174" s="29">
        <v>28.0</v>
      </c>
      <c r="C174" s="30">
        <v>16.0</v>
      </c>
      <c r="D174" s="30">
        <v>12.0</v>
      </c>
      <c r="E174" s="30">
        <v>10.0</v>
      </c>
      <c r="F174" s="30">
        <v>26.0</v>
      </c>
      <c r="G174" s="30">
        <v>14.0</v>
      </c>
      <c r="H174" s="30">
        <v>7.0</v>
      </c>
      <c r="I174" s="30">
        <v>4.0</v>
      </c>
      <c r="J174" s="30">
        <v>28.0</v>
      </c>
      <c r="K174" s="30">
        <v>15.0</v>
      </c>
      <c r="L174" s="30">
        <v>8.0</v>
      </c>
      <c r="M174" s="30">
        <v>5.0</v>
      </c>
      <c r="N174" s="30">
        <v>25.666666666666657</v>
      </c>
      <c r="O174" s="31">
        <f>LARGE(Data!$K174:$N174,1)</f>
        <v>25.66666667</v>
      </c>
      <c r="P174" s="31">
        <f>LARGE(Data!$K174:$N174,2)</f>
        <v>15</v>
      </c>
      <c r="Q174" s="31">
        <f>LARGE(Data!$K174:$N174,3)</f>
        <v>8</v>
      </c>
      <c r="R174" s="31">
        <f>LARGE(Data!$K174:$N174,4)</f>
        <v>5</v>
      </c>
      <c r="S174" s="32">
        <f>LARGE(Data!$C174:$F174,1)</f>
        <v>26</v>
      </c>
      <c r="T174" s="32">
        <f>LARGE(Data!$C174:$F174,2)</f>
        <v>16</v>
      </c>
      <c r="U174" s="32">
        <f>LARGE(Data!$C174:$F174,3)</f>
        <v>12</v>
      </c>
      <c r="V174" s="32">
        <f>LARGE(Data!$C174:$F174,4)</f>
        <v>10</v>
      </c>
      <c r="W174" s="33">
        <f>LARGE(Data!$G174:$J174,1)</f>
        <v>28</v>
      </c>
      <c r="X174" s="33">
        <f>LARGE(Data!$G174:$J174,2)</f>
        <v>14</v>
      </c>
      <c r="Y174" s="33">
        <f>LARGE(Data!$G174:$J174,3)</f>
        <v>7</v>
      </c>
      <c r="Z174" s="33">
        <f>LARGE(Data!$G174:$J174,4)</f>
        <v>4</v>
      </c>
      <c r="AA174" s="30">
        <f>Data!$O174-Data!$P174</f>
        <v>10.66666667</v>
      </c>
      <c r="AB174" s="30">
        <f>Data!$P174-Data!$Q174</f>
        <v>7</v>
      </c>
      <c r="AC174" s="30">
        <f>Data!$Q174-Data!$R174</f>
        <v>3</v>
      </c>
      <c r="AD174" s="30">
        <f>(Data!$AA174+Data!$AB174)/SUM(Data!$AA174:$AC174)</f>
        <v>0.8548387097</v>
      </c>
      <c r="AE174" s="31">
        <f>Data!$AA174^2/SQRT(Data!$AA174^2+Data!$AB174^2+Data!$AC174^2)</f>
        <v>8.681083971</v>
      </c>
      <c r="AF174" s="31">
        <f>Data!$AB174^2/SQRT(Data!$AA174^2+Data!$AB174^2+Data!$AC174^2)</f>
        <v>3.73863089</v>
      </c>
      <c r="AG174" s="31">
        <f>Data!$AC174^2/SQRT(Data!$AA174^2+Data!$AB174^2+Data!$AC174^2)</f>
        <v>0.6866873063</v>
      </c>
      <c r="AH174" s="30">
        <f>Data!$S174-Data!$T174</f>
        <v>10</v>
      </c>
      <c r="AI174" s="30">
        <f>Data!$T174-Data!$U174</f>
        <v>4</v>
      </c>
      <c r="AJ174" s="30">
        <f>Data!$U174-Data!$V174</f>
        <v>2</v>
      </c>
      <c r="AK174" s="30">
        <f>(Data!$AH174+Data!$AI174)/(Data!$AH174+Data!$AI174+Data!$AJ174)</f>
        <v>0.875</v>
      </c>
      <c r="AL174" s="32">
        <f>Data!$AH174^2/SQRT(Data!$AH174^2+Data!$AI174^2+Data!$AJ174^2)</f>
        <v>9.128709292</v>
      </c>
      <c r="AM174" s="32">
        <f>Data!$AI174^2/SQRT(Data!$AH174^2+Data!$AI174^2+Data!$AJ174^2)</f>
        <v>1.460593487</v>
      </c>
      <c r="AN174" s="32">
        <f>Data!$AJ174^2/SQRT(Data!$AH174^2+Data!$AI174^2+Data!$AJ174^2)</f>
        <v>0.3651483717</v>
      </c>
      <c r="AO174" s="30">
        <f>Data!$W174-Data!$X174</f>
        <v>14</v>
      </c>
      <c r="AP174" s="30">
        <f>Data!$X174-Data!$Y174</f>
        <v>7</v>
      </c>
      <c r="AQ174" s="30">
        <f>Data!$Y174-Data!$Z174</f>
        <v>3</v>
      </c>
      <c r="AR174" s="30">
        <f>(Data!$AO174+Data!$AP174)/(Data!$AO174+Data!$AP174+Data!$AQ174)</f>
        <v>0.875</v>
      </c>
      <c r="AS174" s="33">
        <f>Data!$AO174^2/SQRT(Data!$AO174^2+Data!$AP174^2+Data!$AQ174^2)</f>
        <v>12.29813378</v>
      </c>
      <c r="AT174" s="33">
        <f>Data!$AP174^2/SQRT(Data!$AO174^2+Data!$AP174^2+Data!$AQ174^2)</f>
        <v>3.074533445</v>
      </c>
      <c r="AU174" s="33">
        <f>Data!$AQ174^2/SQRT(Data!$AO174^2+Data!$AP174^2+Data!$AQ174^2)</f>
        <v>0.5647102246</v>
      </c>
      <c r="AV174" s="34">
        <f>_xlfn.VAR.P(Data!$K174:$N174)</f>
        <v>63.1875</v>
      </c>
      <c r="AW174" s="35">
        <f>_xlfn.VAR.P(Data!$C174:$F174)</f>
        <v>38</v>
      </c>
      <c r="AX174" s="36">
        <f>_xlfn.VAR.P(Data!$G174:$J174)</f>
        <v>85.6875</v>
      </c>
      <c r="AY174" s="37"/>
      <c r="AZ174" s="38"/>
      <c r="BA174" s="39"/>
      <c r="BB174" s="30" t="str">
        <f>IF(AND(Data!$AE174&gt;Data!$AF174,Data!$AE174&gt;Data!$AG174),"1",IF(AND(Data!$AF174&gt;Data!$AE174,Data!$AF174&gt;Data!$AG174),IF(Data!$AF174&lt;2.5*Data!$AE174,"1.2",IF(OR(Data!$AE174&gt;2.5,Data!$AE174+Data!$AF174+Data!$AG174&lt;9),"2.2","2")),IF(AND(Data!$AG174&gt;3.5*Data!$AE174,Data!$AG174&gt;3.5*Data!$AF174,Data!$AE174+Data!$AF174+Data!$AG174&gt;11,Data!$AE174+Data!$AF174&lt;2,Data!$Q174&gt;=18),"3",IF((Data!$AE174&gt;3*Data!$AF174),"1.3",IF(AND(Data!$AF174&gt;3*Data!$AE174,Data!$AF174&gt;2),"2.3","3.3")))))</f>
        <v>1</v>
      </c>
      <c r="BC174" s="30" t="str">
        <f>IF(AND(Data!$AL174&gt;Data!$AM174,Data!$AL174&gt;Data!$AN174),"1",IF(AND(Data!$AM174&gt;Data!$AL174,Data!$AM174&gt;Data!$AN174),IF(Data!$AM174&lt;2.5*Data!$AL174,"1.2",IF(OR(Data!$AL174&gt;2.5,Data!$AL174+Data!$AM174+Data!$AN174&lt;9),"2.2","2")),IF(AND(Data!$AN174&gt;3.5*Data!$AL174,Data!$AN174&gt;3.5*Data!$AM174,Data!$AL174+Data!$AM174+Data!$AN174&gt;11,Data!$AL174+Data!$AM174&lt;2,Data!$U174&gt;=18),"3",IF((Data!$AL174&gt;3*Data!$AM174),"1.3",IF(AND(Data!$AM174&gt;3*Data!$AL174,Data!$AM174&gt;2),"2.3","3.3")))))</f>
        <v>1</v>
      </c>
      <c r="BD174" s="30" t="str">
        <f>IF(AND(Data!$AS174&gt;Data!$AT174,Data!$AS174&gt;Data!$AU174),"1",IF(AND(Data!$AT174&gt;Data!$AS174,Data!$AT174&gt;Data!$AU174),IF(Data!$AT174&lt;2.5*Data!$AS174,"1.2",IF(OR(Data!$AS174&gt;2.5,Data!$AS174+Data!$AT174+Data!$AU174&lt;9),"2.2","2")),IF(AND(Data!$AU174&gt;3.5*Data!$AS174,Data!$AU174&gt;3.5*Data!$AT174,Data!$AS174+Data!$AT174+Data!$AU174&gt;11,Data!$AS174+Data!$AT174&lt;2,Data!$Y174&gt;=18),"3",IF((Data!$AS174&gt;3*Data!$AT174),"1.3",IF(AND(Data!$AT174&gt;3*Data!$AS174,Data!$AT174&gt;2),"2.3","3.3")))))</f>
        <v>1</v>
      </c>
      <c r="BE174" s="30" t="str">
        <f t="array" ref="BE174">XLOOKUP(Data!$O174,Data!$K174:$N174,$K$1:$N$1,"?",0,1)&amp;XLOOKUP(Data!$P174,Data!$K174:$N174,$K$1:$N$1,"?",0,1)&amp;XLOOKUP(Data!$Q174,Data!$K174:$N174,$K$1:$N$1,"?",0,1)</f>
        <v>CDI</v>
      </c>
      <c r="BF174" s="30" t="str">
        <f t="array" ref="BF174">XLOOKUP(Data!$S174,Data!$C174:$F174,$C$1:$F$1,"?",0,1)&amp;XLOOKUP(Data!$T174,Data!$C174:$F174,$C$1:$F$1,"?",0,1)&amp;XLOOKUP(Data!$U174,Data!$C174:$F174,$C$1:$F$1,"?",0,1)</f>
        <v>CDI</v>
      </c>
      <c r="BG174" s="30" t="str">
        <f t="array" ref="BG174">XLOOKUP(Data!$W174,Data!$G174:$J174,$G$1:$J$1,"?",0,1)&amp;XLOOKUP(Data!$X174,Data!$G174:$J174,$G$1:$J$1,"?",0,1)&amp;XLOOKUP(Data!$Y174,Data!$G174:$J174,$G$1:$J$1,"?",0,1)</f>
        <v>CDI</v>
      </c>
      <c r="BH174" s="30" t="str">
        <f>VLOOKUP(LEFT(Data!$BE174,Data!$BB174),'Key 2'!$A$1:$C$40,2,FALSE)</f>
        <v>C</v>
      </c>
      <c r="BI174" s="30" t="str">
        <f>VLOOKUP(LEFT(Data!$BF174,Data!$BC174),'Key 2'!$A$1:$C$40,2,FALSE)</f>
        <v>C</v>
      </c>
      <c r="BJ174" s="30" t="str">
        <f>VLOOKUP(LEFT(Data!$BG174,Data!$BD174),'Key 2'!$A$1:$C$40,2,FALSE)</f>
        <v>C</v>
      </c>
      <c r="BK174" s="30" t="str">
        <f>IF(AND(Data!$AV174&gt;=15,Data!$O174&gt;=20),"DG",IF(AND(Data!$AW174&gt;=15,Data!$S174&gt;=20),"MG",IF(AND(Data!$AV174&gt;=15,Data!$W174&gt;=20),"LG","0")))</f>
        <v>DG</v>
      </c>
      <c r="BL174" s="30" t="str">
        <f>IF(AND(Data!$BK174="DG",Data!$AW174&gt;=15,Data!$S174&gt;=20,Data!$BH174&lt;&gt;Data!$BI174),"MG","LG")</f>
        <v>LG</v>
      </c>
      <c r="BM174" s="30" t="str">
        <f>IF(Data!$BK174="DG",Data!$BH174,IF(Data!$BK174="MG",Data!$BI174,Data!$BJ174))</f>
        <v>C</v>
      </c>
      <c r="BN174" s="30" t="str">
        <f>IF(Data!$BL174="DG",Data!$BH174,IF(Data!$BL174="MG",Data!$BI174,Data!$BJ174))</f>
        <v>C</v>
      </c>
      <c r="BO174" s="40"/>
      <c r="BP174" s="40"/>
      <c r="BQ174" s="40"/>
      <c r="BR174" s="41"/>
      <c r="BS174" s="41"/>
      <c r="BT174" s="41" t="str">
        <f>VLOOKUP(Data!$BR174,'Key 1'!$B$1:$D$15,2,FALSE)</f>
        <v>TI</v>
      </c>
      <c r="BU174" s="41" t="str">
        <f>VLOOKUP(Data!$BS174,'Key 1'!$B$1:$D$15,2,FALSE)</f>
        <v>TI</v>
      </c>
      <c r="BV174" s="41">
        <f>VLOOKUP(Data!$BR174,'Key 1'!$B$1:$D$15,3,FALSE)</f>
        <v>0</v>
      </c>
      <c r="BW174" s="41">
        <f>VLOOKUP(Data!$BS174,'Key 1'!$B$1:$D$15,3,FALSE)</f>
        <v>0</v>
      </c>
      <c r="BX174" s="41" t="str">
        <f>IF(Data!$BK174="DG",IF(INT(Data!$BB174)-Data!$BB174&lt;0,"Low","High"),IF(Data!$BK174="MG",IF(INT(Data!$BC174)-Data!$BC174&lt;0,"Low","High"),IF(Data!$BK174="LG",IF(INT(Data!$BD174)-Data!$BD174&lt;0,"Low","High"),"High")))</f>
        <v>High</v>
      </c>
      <c r="BY174" s="41" t="str">
        <f>IF(Data!$BL174="DG",IF(INT(Data!$BB174)-Data!$BB174&lt;0,"Low","High"),IF(Data!$BL174="MG",IF(INT(Data!$BC174)-Data!$BC174&lt;0,"Low","High"),IF(Data!$BL174="LG",IF(INT(Data!$BD174)-Data!$BD174&lt;0,"Low","High"),"High")))</f>
        <v>High</v>
      </c>
      <c r="BZ174" s="41" t="str">
        <f>IF(AND(Data!$BX174="High",Data!$BY174="High"),"High","Low")</f>
        <v>High</v>
      </c>
      <c r="CA174" s="41" t="str">
        <f>IF(AND(Data!$BM174=Data!$BT174,Data!$BN174=Data!$BU174),"Matched",IF(Data!$BM174=Data!$BT174,"Sec Missed", IF(Data!$BN174=Data!$BU174," Pri Missed", "Both Missed")))</f>
        <v>Both Missed</v>
      </c>
      <c r="CB174" s="42">
        <v>100.0</v>
      </c>
      <c r="CC174" s="42">
        <v>100.0</v>
      </c>
      <c r="CD174" s="42">
        <v>100.0</v>
      </c>
      <c r="CE174" s="43" t="s">
        <v>3</v>
      </c>
      <c r="CF174" s="43" t="s">
        <v>3</v>
      </c>
      <c r="CG174" s="43" t="s">
        <v>3</v>
      </c>
      <c r="CH174" s="45" t="s">
        <v>3</v>
      </c>
      <c r="CI174" s="43" t="s">
        <v>97</v>
      </c>
      <c r="CJ174" s="42">
        <v>100.0</v>
      </c>
      <c r="CK174" s="43" t="s">
        <v>3</v>
      </c>
      <c r="CL174" s="43" t="s">
        <v>98</v>
      </c>
      <c r="CM174" s="42">
        <v>100.0</v>
      </c>
      <c r="CN174" s="43" t="s">
        <v>103</v>
      </c>
      <c r="CO174" s="1"/>
      <c r="CP174" s="1"/>
      <c r="CQ174" s="1"/>
      <c r="CR174" s="1"/>
      <c r="CS174" s="1"/>
      <c r="CT174" s="1"/>
      <c r="CU174" s="1"/>
    </row>
    <row r="175" ht="48.0" customHeight="1">
      <c r="A175" s="28">
        <v>2329.0</v>
      </c>
      <c r="B175" s="29">
        <v>28.0</v>
      </c>
      <c r="C175" s="30">
        <v>19.0</v>
      </c>
      <c r="D175" s="30">
        <v>9.0</v>
      </c>
      <c r="E175" s="30">
        <v>3.0</v>
      </c>
      <c r="F175" s="30">
        <v>27.083333333333346</v>
      </c>
      <c r="G175" s="30">
        <v>20.0</v>
      </c>
      <c r="H175" s="30">
        <v>10.0</v>
      </c>
      <c r="I175" s="30">
        <v>5.0</v>
      </c>
      <c r="J175" s="30">
        <v>25.0</v>
      </c>
      <c r="K175" s="30">
        <v>18.0</v>
      </c>
      <c r="L175" s="30">
        <v>8.0</v>
      </c>
      <c r="M175" s="30">
        <v>3.5</v>
      </c>
      <c r="N175" s="30">
        <v>25.666666666666657</v>
      </c>
      <c r="O175" s="31">
        <f>LARGE(Data!$K175:$N175,1)</f>
        <v>25.66666667</v>
      </c>
      <c r="P175" s="31">
        <f>LARGE(Data!$K175:$N175,2)</f>
        <v>18</v>
      </c>
      <c r="Q175" s="31">
        <f>LARGE(Data!$K175:$N175,3)</f>
        <v>8</v>
      </c>
      <c r="R175" s="31">
        <f>LARGE(Data!$K175:$N175,4)</f>
        <v>3.5</v>
      </c>
      <c r="S175" s="32">
        <f>LARGE(Data!$C175:$F175,1)</f>
        <v>27.08333333</v>
      </c>
      <c r="T175" s="32">
        <f>LARGE(Data!$C175:$F175,2)</f>
        <v>19</v>
      </c>
      <c r="U175" s="32">
        <f>LARGE(Data!$C175:$F175,3)</f>
        <v>9</v>
      </c>
      <c r="V175" s="32">
        <f>LARGE(Data!$C175:$F175,4)</f>
        <v>3</v>
      </c>
      <c r="W175" s="33">
        <f>LARGE(Data!$G175:$J175,1)</f>
        <v>25</v>
      </c>
      <c r="X175" s="33">
        <f>LARGE(Data!$G175:$J175,2)</f>
        <v>20</v>
      </c>
      <c r="Y175" s="33">
        <f>LARGE(Data!$G175:$J175,3)</f>
        <v>10</v>
      </c>
      <c r="Z175" s="33">
        <f>LARGE(Data!$G175:$J175,4)</f>
        <v>5</v>
      </c>
      <c r="AA175" s="30">
        <f>Data!$O175-Data!$P175</f>
        <v>7.666666667</v>
      </c>
      <c r="AB175" s="30">
        <f>Data!$P175-Data!$Q175</f>
        <v>10</v>
      </c>
      <c r="AC175" s="30">
        <f>Data!$Q175-Data!$R175</f>
        <v>4.5</v>
      </c>
      <c r="AD175" s="30">
        <f>(Data!$AA175+Data!$AB175)/SUM(Data!$AA175:$AC175)</f>
        <v>0.7969924812</v>
      </c>
      <c r="AE175" s="31">
        <f>Data!$AA175^2/SQRT(Data!$AA175^2+Data!$AB175^2+Data!$AC175^2)</f>
        <v>4.392916538</v>
      </c>
      <c r="AF175" s="31">
        <f>Data!$AB175^2/SQRT(Data!$AA175^2+Data!$AB175^2+Data!$AC175^2)</f>
        <v>7.473771048</v>
      </c>
      <c r="AG175" s="31">
        <f>Data!$AC175^2/SQRT(Data!$AA175^2+Data!$AB175^2+Data!$AC175^2)</f>
        <v>1.513438637</v>
      </c>
      <c r="AH175" s="30">
        <f>Data!$S175-Data!$T175</f>
        <v>8.083333333</v>
      </c>
      <c r="AI175" s="30">
        <f>Data!$T175-Data!$U175</f>
        <v>10</v>
      </c>
      <c r="AJ175" s="30">
        <f>Data!$U175-Data!$V175</f>
        <v>6</v>
      </c>
      <c r="AK175" s="30">
        <f>(Data!$AH175+Data!$AI175)/(Data!$AH175+Data!$AI175+Data!$AJ175)</f>
        <v>0.7508650519</v>
      </c>
      <c r="AL175" s="32">
        <f>Data!$AH175^2/SQRT(Data!$AH175^2+Data!$AI175^2+Data!$AJ175^2)</f>
        <v>4.604851663</v>
      </c>
      <c r="AM175" s="32">
        <f>Data!$AI175^2/SQRT(Data!$AH175^2+Data!$AI175^2+Data!$AJ175^2)</f>
        <v>7.047493245</v>
      </c>
      <c r="AN175" s="32">
        <f>Data!$AJ175^2/SQRT(Data!$AH175^2+Data!$AI175^2+Data!$AJ175^2)</f>
        <v>2.537097568</v>
      </c>
      <c r="AO175" s="30">
        <f>Data!$W175-Data!$X175</f>
        <v>5</v>
      </c>
      <c r="AP175" s="30">
        <f>Data!$X175-Data!$Y175</f>
        <v>10</v>
      </c>
      <c r="AQ175" s="30">
        <f>Data!$Y175-Data!$Z175</f>
        <v>5</v>
      </c>
      <c r="AR175" s="30">
        <f>(Data!$AO175+Data!$AP175)/(Data!$AO175+Data!$AP175+Data!$AQ175)</f>
        <v>0.75</v>
      </c>
      <c r="AS175" s="33">
        <f>Data!$AO175^2/SQRT(Data!$AO175^2+Data!$AP175^2+Data!$AQ175^2)</f>
        <v>2.041241452</v>
      </c>
      <c r="AT175" s="33">
        <f>Data!$AP175^2/SQRT(Data!$AO175^2+Data!$AP175^2+Data!$AQ175^2)</f>
        <v>8.164965809</v>
      </c>
      <c r="AU175" s="33">
        <f>Data!$AQ175^2/SQRT(Data!$AO175^2+Data!$AP175^2+Data!$AQ175^2)</f>
        <v>2.041241452</v>
      </c>
      <c r="AV175" s="34">
        <f>_xlfn.VAR.P(Data!$K175:$N175)</f>
        <v>74.546875</v>
      </c>
      <c r="AW175" s="35">
        <f>_xlfn.VAR.P(Data!$C175:$F175)</f>
        <v>85.27213542</v>
      </c>
      <c r="AX175" s="36">
        <f>_xlfn.VAR.P(Data!$G175:$J175)</f>
        <v>62.5</v>
      </c>
      <c r="AY175" s="37"/>
      <c r="AZ175" s="38"/>
      <c r="BA175" s="39"/>
      <c r="BB175" s="30" t="str">
        <f>IF(AND(Data!$AE175&gt;Data!$AF175,Data!$AE175&gt;Data!$AG175),"1",IF(AND(Data!$AF175&gt;Data!$AE175,Data!$AF175&gt;Data!$AG175),IF(Data!$AF175&lt;2.5*Data!$AE175,"1.2",IF(OR(Data!$AE175&gt;2.5,Data!$AE175+Data!$AF175+Data!$AG175&lt;9),"2.2","2")),IF(AND(Data!$AG175&gt;3.5*Data!$AE175,Data!$AG175&gt;3.5*Data!$AF175,Data!$AE175+Data!$AF175+Data!$AG175&gt;11,Data!$AE175+Data!$AF175&lt;2,Data!$Q175&gt;=18),"3",IF((Data!$AE175&gt;3*Data!$AF175),"1.3",IF(AND(Data!$AF175&gt;3*Data!$AE175,Data!$AF175&gt;2),"2.3","3.3")))))</f>
        <v>1.2</v>
      </c>
      <c r="BC175" s="30" t="str">
        <f>IF(AND(Data!$AL175&gt;Data!$AM175,Data!$AL175&gt;Data!$AN175),"1",IF(AND(Data!$AM175&gt;Data!$AL175,Data!$AM175&gt;Data!$AN175),IF(Data!$AM175&lt;2.5*Data!$AL175,"1.2",IF(OR(Data!$AL175&gt;2.5,Data!$AL175+Data!$AM175+Data!$AN175&lt;9),"2.2","2")),IF(AND(Data!$AN175&gt;3.5*Data!$AL175,Data!$AN175&gt;3.5*Data!$AM175,Data!$AL175+Data!$AM175+Data!$AN175&gt;11,Data!$AL175+Data!$AM175&lt;2,Data!$U175&gt;=18),"3",IF((Data!$AL175&gt;3*Data!$AM175),"1.3",IF(AND(Data!$AM175&gt;3*Data!$AL175,Data!$AM175&gt;2),"2.3","3.3")))))</f>
        <v>1.2</v>
      </c>
      <c r="BD175" s="30" t="str">
        <f>IF(AND(Data!$AS175&gt;Data!$AT175,Data!$AS175&gt;Data!$AU175),"1",IF(AND(Data!$AT175&gt;Data!$AS175,Data!$AT175&gt;Data!$AU175),IF(Data!$AT175&lt;2.5*Data!$AS175,"1.2",IF(OR(Data!$AS175&gt;2.5,Data!$AS175+Data!$AT175+Data!$AU175&lt;9),"2.2","2")),IF(AND(Data!$AU175&gt;3.5*Data!$AS175,Data!$AU175&gt;3.5*Data!$AT175,Data!$AS175+Data!$AT175+Data!$AU175&gt;11,Data!$AS175+Data!$AT175&lt;2,Data!$Y175&gt;=18),"3",IF((Data!$AS175&gt;3*Data!$AT175),"1.3",IF(AND(Data!$AT175&gt;3*Data!$AS175,Data!$AT175&gt;2),"2.3","3.3")))))</f>
        <v>2</v>
      </c>
      <c r="BE175" s="30" t="str">
        <f t="array" ref="BE175">XLOOKUP(Data!$O175,Data!$K175:$N175,$K$1:$N$1,"?",0,1)&amp;XLOOKUP(Data!$P175,Data!$K175:$N175,$K$1:$N$1,"?",0,1)&amp;XLOOKUP(Data!$Q175,Data!$K175:$N175,$K$1:$N$1,"?",0,1)</f>
        <v>CDI</v>
      </c>
      <c r="BF175" s="30" t="str">
        <f t="array" ref="BF175">XLOOKUP(Data!$S175,Data!$C175:$F175,$C$1:$F$1,"?",0,1)&amp;XLOOKUP(Data!$T175,Data!$C175:$F175,$C$1:$F$1,"?",0,1)&amp;XLOOKUP(Data!$U175,Data!$C175:$F175,$C$1:$F$1,"?",0,1)</f>
        <v>CDI</v>
      </c>
      <c r="BG175" s="30" t="str">
        <f t="array" ref="BG175">XLOOKUP(Data!$W175,Data!$G175:$J175,$G$1:$J$1,"?",0,1)&amp;XLOOKUP(Data!$X175,Data!$G175:$J175,$G$1:$J$1,"?",0,1)&amp;XLOOKUP(Data!$Y175,Data!$G175:$J175,$G$1:$J$1,"?",0,1)</f>
        <v>CDI</v>
      </c>
      <c r="BH175" s="30" t="str">
        <f>VLOOKUP(LEFT(Data!$BE175,Data!$BB175),'Key 2'!$A$1:$C$40,2,FALSE)</f>
        <v>C</v>
      </c>
      <c r="BI175" s="30" t="str">
        <f>VLOOKUP(LEFT(Data!$BF175,Data!$BC175),'Key 2'!$A$1:$C$40,2,FALSE)</f>
        <v>C</v>
      </c>
      <c r="BJ175" s="30" t="str">
        <f>VLOOKUP(LEFT(Data!$BG175,Data!$BD175),'Key 2'!$A$1:$C$40,2,FALSE)</f>
        <v>DC</v>
      </c>
      <c r="BK175" s="30" t="str">
        <f>IF(AND(Data!$AV175&gt;=15,Data!$O175&gt;=20),"DG",IF(AND(Data!$AW175&gt;=15,Data!$S175&gt;=20),"MG",IF(AND(Data!$AV175&gt;=15,Data!$W175&gt;=20),"LG","0")))</f>
        <v>DG</v>
      </c>
      <c r="BL175" s="30" t="str">
        <f>IF(AND(Data!$BK175="DG",Data!$AW175&gt;=15,Data!$S175&gt;=20,Data!$BH175&lt;&gt;Data!$BI175),"MG","LG")</f>
        <v>LG</v>
      </c>
      <c r="BM175" s="30" t="str">
        <f>IF(Data!$BK175="DG",Data!$BH175,IF(Data!$BK175="MG",Data!$BI175,Data!$BJ175))</f>
        <v>C</v>
      </c>
      <c r="BN175" s="30" t="str">
        <f>IF(Data!$BL175="DG",Data!$BH175,IF(Data!$BL175="MG",Data!$BI175,Data!$BJ175))</f>
        <v>DC</v>
      </c>
      <c r="BO175" s="40"/>
      <c r="BP175" s="40"/>
      <c r="BQ175" s="40"/>
      <c r="BR175" s="41"/>
      <c r="BS175" s="41"/>
      <c r="BT175" s="41" t="str">
        <f>VLOOKUP(Data!$BR175,'Key 1'!$B$1:$D$15,2,FALSE)</f>
        <v>TI</v>
      </c>
      <c r="BU175" s="41" t="str">
        <f>VLOOKUP(Data!$BS175,'Key 1'!$B$1:$D$15,2,FALSE)</f>
        <v>TI</v>
      </c>
      <c r="BV175" s="41">
        <f>VLOOKUP(Data!$BR175,'Key 1'!$B$1:$D$15,3,FALSE)</f>
        <v>0</v>
      </c>
      <c r="BW175" s="41">
        <f>VLOOKUP(Data!$BS175,'Key 1'!$B$1:$D$15,3,FALSE)</f>
        <v>0</v>
      </c>
      <c r="BX175" s="41" t="str">
        <f>IF(Data!$BK175="DG",IF(INT(Data!$BB175)-Data!$BB175&lt;0,"Low","High"),IF(Data!$BK175="MG",IF(INT(Data!$BC175)-Data!$BC175&lt;0,"Low","High"),IF(Data!$BK175="LG",IF(INT(Data!$BD175)-Data!$BD175&lt;0,"Low","High"),"High")))</f>
        <v>Low</v>
      </c>
      <c r="BY175" s="41" t="str">
        <f>IF(Data!$BL175="DG",IF(INT(Data!$BB175)-Data!$BB175&lt;0,"Low","High"),IF(Data!$BL175="MG",IF(INT(Data!$BC175)-Data!$BC175&lt;0,"Low","High"),IF(Data!$BL175="LG",IF(INT(Data!$BD175)-Data!$BD175&lt;0,"Low","High"),"High")))</f>
        <v>High</v>
      </c>
      <c r="BZ175" s="41" t="str">
        <f>IF(AND(Data!$BX175="High",Data!$BY175="High"),"High","Low")</f>
        <v>Low</v>
      </c>
      <c r="CA175" s="41" t="str">
        <f>IF(AND(Data!$BM175=Data!$BT175,Data!$BN175=Data!$BU175),"Matched",IF(Data!$BM175=Data!$BT175,"Sec Missed", IF(Data!$BN175=Data!$BU175," Pri Missed", "Both Missed")))</f>
        <v>Both Missed</v>
      </c>
      <c r="CB175" s="42">
        <v>74.6</v>
      </c>
      <c r="CC175" s="42">
        <v>100.0</v>
      </c>
      <c r="CD175" s="42">
        <v>100.0</v>
      </c>
      <c r="CE175" s="43" t="s">
        <v>17</v>
      </c>
      <c r="CF175" s="43" t="s">
        <v>17</v>
      </c>
      <c r="CG175" s="43" t="s">
        <v>17</v>
      </c>
      <c r="CH175" s="45" t="s">
        <v>17</v>
      </c>
      <c r="CI175" s="43" t="s">
        <v>97</v>
      </c>
      <c r="CJ175" s="42">
        <v>74.67</v>
      </c>
      <c r="CK175" s="43" t="s">
        <v>17</v>
      </c>
      <c r="CL175" s="43" t="s">
        <v>98</v>
      </c>
      <c r="CM175" s="42">
        <v>100.0</v>
      </c>
      <c r="CN175" s="43" t="s">
        <v>99</v>
      </c>
      <c r="CO175" s="1"/>
      <c r="CP175" s="1"/>
      <c r="CQ175" s="1"/>
      <c r="CR175" s="1"/>
      <c r="CS175" s="1"/>
      <c r="CT175" s="1"/>
      <c r="CU175" s="1"/>
    </row>
    <row r="176" ht="48.0" customHeight="1">
      <c r="A176" s="28">
        <v>2330.0</v>
      </c>
      <c r="B176" s="29">
        <v>28.0</v>
      </c>
      <c r="C176" s="30">
        <v>9.0</v>
      </c>
      <c r="D176" s="30">
        <v>4.0</v>
      </c>
      <c r="E176" s="30">
        <v>23.5</v>
      </c>
      <c r="F176" s="30">
        <v>16.0</v>
      </c>
      <c r="G176" s="30">
        <v>11.0</v>
      </c>
      <c r="H176" s="30">
        <v>4.0</v>
      </c>
      <c r="I176" s="30">
        <v>22.0</v>
      </c>
      <c r="J176" s="30">
        <v>25.0</v>
      </c>
      <c r="K176" s="30">
        <v>10.0</v>
      </c>
      <c r="L176" s="30">
        <v>3.5</v>
      </c>
      <c r="M176" s="30">
        <v>22.0</v>
      </c>
      <c r="N176" s="30">
        <v>21.0</v>
      </c>
      <c r="O176" s="31">
        <f>LARGE(Data!$K176:$N176,1)</f>
        <v>22</v>
      </c>
      <c r="P176" s="31">
        <f>LARGE(Data!$K176:$N176,2)</f>
        <v>21</v>
      </c>
      <c r="Q176" s="31">
        <f>LARGE(Data!$K176:$N176,3)</f>
        <v>10</v>
      </c>
      <c r="R176" s="31">
        <f>LARGE(Data!$K176:$N176,4)</f>
        <v>3.5</v>
      </c>
      <c r="S176" s="32">
        <f>LARGE(Data!$C176:$F176,1)</f>
        <v>23.5</v>
      </c>
      <c r="T176" s="32">
        <f>LARGE(Data!$C176:$F176,2)</f>
        <v>16</v>
      </c>
      <c r="U176" s="32">
        <f>LARGE(Data!$C176:$F176,3)</f>
        <v>9</v>
      </c>
      <c r="V176" s="32">
        <f>LARGE(Data!$C176:$F176,4)</f>
        <v>4</v>
      </c>
      <c r="W176" s="33">
        <f>LARGE(Data!$G176:$J176,1)</f>
        <v>25</v>
      </c>
      <c r="X176" s="33">
        <f>LARGE(Data!$G176:$J176,2)</f>
        <v>22</v>
      </c>
      <c r="Y176" s="33">
        <f>LARGE(Data!$G176:$J176,3)</f>
        <v>11</v>
      </c>
      <c r="Z176" s="33">
        <f>LARGE(Data!$G176:$J176,4)</f>
        <v>4</v>
      </c>
      <c r="AA176" s="30">
        <f>Data!$O176-Data!$P176</f>
        <v>1</v>
      </c>
      <c r="AB176" s="30">
        <f>Data!$P176-Data!$Q176</f>
        <v>11</v>
      </c>
      <c r="AC176" s="30">
        <f>Data!$Q176-Data!$R176</f>
        <v>6.5</v>
      </c>
      <c r="AD176" s="30">
        <f>(Data!$AA176+Data!$AB176)/SUM(Data!$AA176:$AC176)</f>
        <v>0.6486486486</v>
      </c>
      <c r="AE176" s="31">
        <f>Data!$AA176^2/SQRT(Data!$AA176^2+Data!$AB176^2+Data!$AC176^2)</f>
        <v>0.07802743146</v>
      </c>
      <c r="AF176" s="31">
        <f>Data!$AB176^2/SQRT(Data!$AA176^2+Data!$AB176^2+Data!$AC176^2)</f>
        <v>9.441319207</v>
      </c>
      <c r="AG176" s="31">
        <f>Data!$AC176^2/SQRT(Data!$AA176^2+Data!$AB176^2+Data!$AC176^2)</f>
        <v>3.296658979</v>
      </c>
      <c r="AH176" s="30">
        <f>Data!$S176-Data!$T176</f>
        <v>7.5</v>
      </c>
      <c r="AI176" s="30">
        <f>Data!$T176-Data!$U176</f>
        <v>7</v>
      </c>
      <c r="AJ176" s="30">
        <f>Data!$U176-Data!$V176</f>
        <v>5</v>
      </c>
      <c r="AK176" s="30">
        <f>(Data!$AH176+Data!$AI176)/(Data!$AH176+Data!$AI176+Data!$AJ176)</f>
        <v>0.7435897436</v>
      </c>
      <c r="AL176" s="32">
        <f>Data!$AH176^2/SQRT(Data!$AH176^2+Data!$AI176^2+Data!$AJ176^2)</f>
        <v>4.928714486</v>
      </c>
      <c r="AM176" s="32">
        <f>Data!$AI176^2/SQRT(Data!$AH176^2+Data!$AI176^2+Data!$AJ176^2)</f>
        <v>4.293457953</v>
      </c>
      <c r="AN176" s="32">
        <f>Data!$AJ176^2/SQRT(Data!$AH176^2+Data!$AI176^2+Data!$AJ176^2)</f>
        <v>2.190539772</v>
      </c>
      <c r="AO176" s="30">
        <f>Data!$W176-Data!$X176</f>
        <v>3</v>
      </c>
      <c r="AP176" s="30">
        <f>Data!$X176-Data!$Y176</f>
        <v>11</v>
      </c>
      <c r="AQ176" s="30">
        <f>Data!$Y176-Data!$Z176</f>
        <v>7</v>
      </c>
      <c r="AR176" s="30">
        <f>(Data!$AO176+Data!$AP176)/(Data!$AO176+Data!$AP176+Data!$AQ176)</f>
        <v>0.6666666667</v>
      </c>
      <c r="AS176" s="33">
        <f>Data!$AO176^2/SQRT(Data!$AO176^2+Data!$AP176^2+Data!$AQ176^2)</f>
        <v>0.6726915835</v>
      </c>
      <c r="AT176" s="33">
        <f>Data!$AP176^2/SQRT(Data!$AO176^2+Data!$AP176^2+Data!$AQ176^2)</f>
        <v>9.043964622</v>
      </c>
      <c r="AU176" s="33">
        <f>Data!$AQ176^2/SQRT(Data!$AO176^2+Data!$AP176^2+Data!$AQ176^2)</f>
        <v>3.662431954</v>
      </c>
      <c r="AV176" s="34">
        <f>_xlfn.VAR.P(Data!$K176:$N176)</f>
        <v>59.796875</v>
      </c>
      <c r="AW176" s="35">
        <f>_xlfn.VAR.P(Data!$C176:$F176)</f>
        <v>54.046875</v>
      </c>
      <c r="AX176" s="36">
        <f>_xlfn.VAR.P(Data!$G176:$J176)</f>
        <v>71.25</v>
      </c>
      <c r="AY176" s="37"/>
      <c r="AZ176" s="38"/>
      <c r="BA176" s="39"/>
      <c r="BB176" s="30" t="str">
        <f>IF(AND(Data!$AE176&gt;Data!$AF176,Data!$AE176&gt;Data!$AG176),"1",IF(AND(Data!$AF176&gt;Data!$AE176,Data!$AF176&gt;Data!$AG176),IF(Data!$AF176&lt;2.5*Data!$AE176,"1.2",IF(OR(Data!$AE176&gt;2.5,Data!$AE176+Data!$AF176+Data!$AG176&lt;9),"2.2","2")),IF(AND(Data!$AG176&gt;3.5*Data!$AE176,Data!$AG176&gt;3.5*Data!$AF176,Data!$AE176+Data!$AF176+Data!$AG176&gt;11,Data!$AE176+Data!$AF176&lt;2,Data!$Q176&gt;=18),"3",IF((Data!$AE176&gt;3*Data!$AF176),"1.3",IF(AND(Data!$AF176&gt;3*Data!$AE176,Data!$AF176&gt;2),"2.3","3.3")))))</f>
        <v>2</v>
      </c>
      <c r="BC176" s="30" t="str">
        <f>IF(AND(Data!$AL176&gt;Data!$AM176,Data!$AL176&gt;Data!$AN176),"1",IF(AND(Data!$AM176&gt;Data!$AL176,Data!$AM176&gt;Data!$AN176),IF(Data!$AM176&lt;2.5*Data!$AL176,"1.2",IF(OR(Data!$AL176&gt;2.5,Data!$AL176+Data!$AM176+Data!$AN176&lt;9),"2.2","2")),IF(AND(Data!$AN176&gt;3.5*Data!$AL176,Data!$AN176&gt;3.5*Data!$AM176,Data!$AL176+Data!$AM176+Data!$AN176&gt;11,Data!$AL176+Data!$AM176&lt;2,Data!$U176&gt;=18),"3",IF((Data!$AL176&gt;3*Data!$AM176),"1.3",IF(AND(Data!$AM176&gt;3*Data!$AL176,Data!$AM176&gt;2),"2.3","3.3")))))</f>
        <v>1</v>
      </c>
      <c r="BD176" s="30" t="str">
        <f>IF(AND(Data!$AS176&gt;Data!$AT176,Data!$AS176&gt;Data!$AU176),"1",IF(AND(Data!$AT176&gt;Data!$AS176,Data!$AT176&gt;Data!$AU176),IF(Data!$AT176&lt;2.5*Data!$AS176,"1.2",IF(OR(Data!$AS176&gt;2.5,Data!$AS176+Data!$AT176+Data!$AU176&lt;9),"2.2","2")),IF(AND(Data!$AU176&gt;3.5*Data!$AS176,Data!$AU176&gt;3.5*Data!$AT176,Data!$AS176+Data!$AT176+Data!$AU176&gt;11,Data!$AS176+Data!$AT176&lt;2,Data!$Y176&gt;=18),"3",IF((Data!$AS176&gt;3*Data!$AT176),"1.3",IF(AND(Data!$AT176&gt;3*Data!$AS176,Data!$AT176&gt;2),"2.3","3.3")))))</f>
        <v>2</v>
      </c>
      <c r="BE176" s="30" t="str">
        <f t="array" ref="BE176">XLOOKUP(Data!$O176,Data!$K176:$N176,$K$1:$N$1,"?",0,1)&amp;XLOOKUP(Data!$P176,Data!$K176:$N176,$K$1:$N$1,"?",0,1)&amp;XLOOKUP(Data!$Q176,Data!$K176:$N176,$K$1:$N$1,"?",0,1)</f>
        <v>SCD</v>
      </c>
      <c r="BF176" s="30" t="str">
        <f t="array" ref="BF176">XLOOKUP(Data!$S176,Data!$C176:$F176,$C$1:$F$1,"?",0,1)&amp;XLOOKUP(Data!$T176,Data!$C176:$F176,$C$1:$F$1,"?",0,1)&amp;XLOOKUP(Data!$U176,Data!$C176:$F176,$C$1:$F$1,"?",0,1)</f>
        <v>SCD</v>
      </c>
      <c r="BG176" s="30" t="str">
        <f t="array" ref="BG176">XLOOKUP(Data!$W176,Data!$G176:$J176,$G$1:$J$1,"?",0,1)&amp;XLOOKUP(Data!$X176,Data!$G176:$J176,$G$1:$J$1,"?",0,1)&amp;XLOOKUP(Data!$Y176,Data!$G176:$J176,$G$1:$J$1,"?",0,1)</f>
        <v>CSD</v>
      </c>
      <c r="BH176" s="30" t="str">
        <f>VLOOKUP(LEFT(Data!$BE176,Data!$BB176),'Key 2'!$A$1:$C$40,2,FALSE)</f>
        <v>SC</v>
      </c>
      <c r="BI176" s="30" t="str">
        <f>VLOOKUP(LEFT(Data!$BF176,Data!$BC176),'Key 2'!$A$1:$C$40,2,FALSE)</f>
        <v>S</v>
      </c>
      <c r="BJ176" s="30" t="str">
        <f>VLOOKUP(LEFT(Data!$BG176,Data!$BD176),'Key 2'!$A$1:$C$40,2,FALSE)</f>
        <v>SC</v>
      </c>
      <c r="BK176" s="30" t="str">
        <f>IF(AND(Data!$AV176&gt;=15,Data!$O176&gt;=20),"DG",IF(AND(Data!$AW176&gt;=15,Data!$S176&gt;=20),"MG",IF(AND(Data!$AV176&gt;=15,Data!$W176&gt;=20),"LG","0")))</f>
        <v>DG</v>
      </c>
      <c r="BL176" s="30" t="str">
        <f>IF(AND(Data!$BK176="DG",Data!$AW176&gt;=15,Data!$S176&gt;=20,Data!$BH176&lt;&gt;Data!$BI176),"MG","LG")</f>
        <v>MG</v>
      </c>
      <c r="BM176" s="30" t="str">
        <f>IF(Data!$BK176="DG",Data!$BH176,IF(Data!$BK176="MG",Data!$BI176,Data!$BJ176))</f>
        <v>SC</v>
      </c>
      <c r="BN176" s="30" t="str">
        <f>IF(Data!$BL176="DG",Data!$BH176,IF(Data!$BL176="MG",Data!$BI176,Data!$BJ176))</f>
        <v>S</v>
      </c>
      <c r="BO176" s="40"/>
      <c r="BP176" s="40"/>
      <c r="BQ176" s="40"/>
      <c r="BR176" s="41"/>
      <c r="BS176" s="41"/>
      <c r="BT176" s="41" t="str">
        <f>VLOOKUP(Data!$BR176,'Key 1'!$B$1:$D$15,2,FALSE)</f>
        <v>TI</v>
      </c>
      <c r="BU176" s="41" t="str">
        <f>VLOOKUP(Data!$BS176,'Key 1'!$B$1:$D$15,2,FALSE)</f>
        <v>TI</v>
      </c>
      <c r="BV176" s="41">
        <f>VLOOKUP(Data!$BR176,'Key 1'!$B$1:$D$15,3,FALSE)</f>
        <v>0</v>
      </c>
      <c r="BW176" s="41">
        <f>VLOOKUP(Data!$BS176,'Key 1'!$B$1:$D$15,3,FALSE)</f>
        <v>0</v>
      </c>
      <c r="BX176" s="41" t="str">
        <f>IF(Data!$BK176="DG",IF(INT(Data!$BB176)-Data!$BB176&lt;0,"Low","High"),IF(Data!$BK176="MG",IF(INT(Data!$BC176)-Data!$BC176&lt;0,"Low","High"),IF(Data!$BK176="LG",IF(INT(Data!$BD176)-Data!$BD176&lt;0,"Low","High"),"High")))</f>
        <v>High</v>
      </c>
      <c r="BY176" s="41" t="str">
        <f>IF(Data!$BL176="DG",IF(INT(Data!$BB176)-Data!$BB176&lt;0,"Low","High"),IF(Data!$BL176="MG",IF(INT(Data!$BC176)-Data!$BC176&lt;0,"Low","High"),IF(Data!$BL176="LG",IF(INT(Data!$BD176)-Data!$BD176&lt;0,"Low","High"),"High")))</f>
        <v>High</v>
      </c>
      <c r="BZ176" s="41" t="str">
        <f>IF(AND(Data!$BX176="High",Data!$BY176="High"),"High","Low")</f>
        <v>High</v>
      </c>
      <c r="CA176" s="41" t="str">
        <f>IF(AND(Data!$BM176=Data!$BT176,Data!$BN176=Data!$BU176),"Matched",IF(Data!$BM176=Data!$BT176,"Sec Missed", IF(Data!$BN176=Data!$BU176," Pri Missed", "Both Missed")))</f>
        <v>Both Missed</v>
      </c>
      <c r="CB176" s="42">
        <v>100.0</v>
      </c>
      <c r="CC176" s="42">
        <v>100.0</v>
      </c>
      <c r="CD176" s="42">
        <v>100.0</v>
      </c>
      <c r="CE176" s="43" t="s">
        <v>105</v>
      </c>
      <c r="CF176" s="43" t="s">
        <v>2</v>
      </c>
      <c r="CG176" s="43" t="s">
        <v>105</v>
      </c>
      <c r="CH176" s="45" t="s">
        <v>105</v>
      </c>
      <c r="CI176" s="43" t="s">
        <v>97</v>
      </c>
      <c r="CJ176" s="42">
        <v>100.0</v>
      </c>
      <c r="CK176" s="43" t="s">
        <v>2</v>
      </c>
      <c r="CL176" s="43" t="s">
        <v>102</v>
      </c>
      <c r="CM176" s="42">
        <v>100.0</v>
      </c>
      <c r="CN176" s="43" t="s">
        <v>103</v>
      </c>
      <c r="CO176" s="1"/>
      <c r="CP176" s="1"/>
      <c r="CQ176" s="1"/>
      <c r="CR176" s="1"/>
      <c r="CS176" s="1"/>
      <c r="CT176" s="1"/>
      <c r="CU176" s="1"/>
    </row>
    <row r="177" ht="48.0" customHeight="1">
      <c r="A177" s="28">
        <v>2331.0</v>
      </c>
      <c r="B177" s="29">
        <v>28.0</v>
      </c>
      <c r="C177" s="30">
        <v>12.0</v>
      </c>
      <c r="D177" s="30">
        <v>25.0</v>
      </c>
      <c r="E177" s="30">
        <v>11.0</v>
      </c>
      <c r="F177" s="30">
        <v>13.0</v>
      </c>
      <c r="G177" s="30">
        <v>26.0</v>
      </c>
      <c r="H177" s="30">
        <v>16.0</v>
      </c>
      <c r="I177" s="30">
        <v>1.7647058823529411</v>
      </c>
      <c r="J177" s="30">
        <v>22.0</v>
      </c>
      <c r="K177" s="30">
        <v>20.0</v>
      </c>
      <c r="L177" s="30">
        <v>22.0</v>
      </c>
      <c r="M177" s="30">
        <v>2.9</v>
      </c>
      <c r="N177" s="30">
        <v>18.0</v>
      </c>
      <c r="O177" s="31">
        <f>LARGE(Data!$K177:$N177,1)</f>
        <v>22</v>
      </c>
      <c r="P177" s="31">
        <f>LARGE(Data!$K177:$N177,2)</f>
        <v>20</v>
      </c>
      <c r="Q177" s="31">
        <f>LARGE(Data!$K177:$N177,3)</f>
        <v>18</v>
      </c>
      <c r="R177" s="31">
        <f>LARGE(Data!$K177:$N177,4)</f>
        <v>2.9</v>
      </c>
      <c r="S177" s="32">
        <f>LARGE(Data!$C177:$F177,1)</f>
        <v>25</v>
      </c>
      <c r="T177" s="32">
        <f>LARGE(Data!$C177:$F177,2)</f>
        <v>13</v>
      </c>
      <c r="U177" s="32">
        <f>LARGE(Data!$C177:$F177,3)</f>
        <v>12</v>
      </c>
      <c r="V177" s="32">
        <f>LARGE(Data!$C177:$F177,4)</f>
        <v>11</v>
      </c>
      <c r="W177" s="33">
        <f>LARGE(Data!$G177:$J177,1)</f>
        <v>26</v>
      </c>
      <c r="X177" s="33">
        <f>LARGE(Data!$G177:$J177,2)</f>
        <v>22</v>
      </c>
      <c r="Y177" s="33">
        <f>LARGE(Data!$G177:$J177,3)</f>
        <v>16</v>
      </c>
      <c r="Z177" s="33">
        <f>LARGE(Data!$G177:$J177,4)</f>
        <v>1.764705882</v>
      </c>
      <c r="AA177" s="30">
        <f>Data!$O177-Data!$P177</f>
        <v>2</v>
      </c>
      <c r="AB177" s="30">
        <f>Data!$P177-Data!$Q177</f>
        <v>2</v>
      </c>
      <c r="AC177" s="30">
        <f>Data!$Q177-Data!$R177</f>
        <v>15.1</v>
      </c>
      <c r="AD177" s="30">
        <f>(Data!$AA177+Data!$AB177)/SUM(Data!$AA177:$AC177)</f>
        <v>0.2094240838</v>
      </c>
      <c r="AE177" s="31">
        <f>Data!$AA177^2/SQRT(Data!$AA177^2+Data!$AB177^2+Data!$AC177^2)</f>
        <v>0.2603723057</v>
      </c>
      <c r="AF177" s="31">
        <f>Data!$AB177^2/SQRT(Data!$AA177^2+Data!$AB177^2+Data!$AC177^2)</f>
        <v>0.2603723057</v>
      </c>
      <c r="AG177" s="31">
        <f>Data!$AC177^2/SQRT(Data!$AA177^2+Data!$AB177^2+Data!$AC177^2)</f>
        <v>14.84187235</v>
      </c>
      <c r="AH177" s="30">
        <f>Data!$S177-Data!$T177</f>
        <v>12</v>
      </c>
      <c r="AI177" s="30">
        <f>Data!$T177-Data!$U177</f>
        <v>1</v>
      </c>
      <c r="AJ177" s="30">
        <f>Data!$U177-Data!$V177</f>
        <v>1</v>
      </c>
      <c r="AK177" s="30">
        <f>(Data!$AH177+Data!$AI177)/(Data!$AH177+Data!$AI177+Data!$AJ177)</f>
        <v>0.9285714286</v>
      </c>
      <c r="AL177" s="32">
        <f>Data!$AH177^2/SQRT(Data!$AH177^2+Data!$AI177^2+Data!$AJ177^2)</f>
        <v>11.9175248</v>
      </c>
      <c r="AM177" s="32">
        <f>Data!$AI177^2/SQRT(Data!$AH177^2+Data!$AI177^2+Data!$AJ177^2)</f>
        <v>0.08276058886</v>
      </c>
      <c r="AN177" s="32">
        <f>Data!$AJ177^2/SQRT(Data!$AH177^2+Data!$AI177^2+Data!$AJ177^2)</f>
        <v>0.08276058886</v>
      </c>
      <c r="AO177" s="30">
        <f>Data!$W177-Data!$X177</f>
        <v>4</v>
      </c>
      <c r="AP177" s="30">
        <f>Data!$X177-Data!$Y177</f>
        <v>6</v>
      </c>
      <c r="AQ177" s="30">
        <f>Data!$Y177-Data!$Z177</f>
        <v>14.23529412</v>
      </c>
      <c r="AR177" s="30">
        <f>(Data!$AO177+Data!$AP177)/(Data!$AO177+Data!$AP177+Data!$AQ177)</f>
        <v>0.4126213592</v>
      </c>
      <c r="AS177" s="33">
        <f>Data!$AO177^2/SQRT(Data!$AO177^2+Data!$AP177^2+Data!$AQ177^2)</f>
        <v>1.002659796</v>
      </c>
      <c r="AT177" s="33">
        <f>Data!$AP177^2/SQRT(Data!$AO177^2+Data!$AP177^2+Data!$AQ177^2)</f>
        <v>2.25598454</v>
      </c>
      <c r="AU177" s="33">
        <f>Data!$AQ177^2/SQRT(Data!$AO177^2+Data!$AP177^2+Data!$AQ177^2)</f>
        <v>12.69891182</v>
      </c>
      <c r="AV177" s="34">
        <f>_xlfn.VAR.P(Data!$K177:$N177)</f>
        <v>56.826875</v>
      </c>
      <c r="AW177" s="35">
        <f>_xlfn.VAR.P(Data!$C177:$F177)</f>
        <v>32.1875</v>
      </c>
      <c r="AX177" s="36">
        <f>_xlfn.VAR.P(Data!$G177:$J177)</f>
        <v>84.46626298</v>
      </c>
      <c r="AY177" s="37"/>
      <c r="AZ177" s="38"/>
      <c r="BA177" s="39"/>
      <c r="BB177" s="30" t="str">
        <f>IF(AND(Data!$AE177&gt;Data!$AF177,Data!$AE177&gt;Data!$AG177),"1",IF(AND(Data!$AF177&gt;Data!$AE177,Data!$AF177&gt;Data!$AG177),IF(Data!$AF177&lt;2.5*Data!$AE177,"1.2",IF(OR(Data!$AE177&gt;2.5,Data!$AE177+Data!$AF177+Data!$AG177&lt;9),"2.2","2")),IF(AND(Data!$AG177&gt;3.5*Data!$AE177,Data!$AG177&gt;3.5*Data!$AF177,Data!$AE177+Data!$AF177+Data!$AG177&gt;11,Data!$AE177+Data!$AF177&lt;2,Data!$Q177&gt;=18),"3",IF((Data!$AE177&gt;3*Data!$AF177),"1.3",IF(AND(Data!$AF177&gt;3*Data!$AE177,Data!$AF177&gt;2),"2.3","3.3")))))</f>
        <v>3</v>
      </c>
      <c r="BC177" s="30" t="str">
        <f>IF(AND(Data!$AL177&gt;Data!$AM177,Data!$AL177&gt;Data!$AN177),"1",IF(AND(Data!$AM177&gt;Data!$AL177,Data!$AM177&gt;Data!$AN177),IF(Data!$AM177&lt;2.5*Data!$AL177,"1.2",IF(OR(Data!$AL177&gt;2.5,Data!$AL177+Data!$AM177+Data!$AN177&lt;9),"2.2","2")),IF(AND(Data!$AN177&gt;3.5*Data!$AL177,Data!$AN177&gt;3.5*Data!$AM177,Data!$AL177+Data!$AM177+Data!$AN177&gt;11,Data!$AL177+Data!$AM177&lt;2,Data!$U177&gt;=18),"3",IF((Data!$AL177&gt;3*Data!$AM177),"1.3",IF(AND(Data!$AM177&gt;3*Data!$AL177,Data!$AM177&gt;2),"2.3","3.3")))))</f>
        <v>1</v>
      </c>
      <c r="BD177" s="30" t="str">
        <f>IF(AND(Data!$AS177&gt;Data!$AT177,Data!$AS177&gt;Data!$AU177),"1",IF(AND(Data!$AT177&gt;Data!$AS177,Data!$AT177&gt;Data!$AU177),IF(Data!$AT177&lt;2.5*Data!$AS177,"1.2",IF(OR(Data!$AS177&gt;2.5,Data!$AS177+Data!$AT177+Data!$AU177&lt;9),"2.2","2")),IF(AND(Data!$AU177&gt;3.5*Data!$AS177,Data!$AU177&gt;3.5*Data!$AT177,Data!$AS177+Data!$AT177+Data!$AU177&gt;11,Data!$AS177+Data!$AT177&lt;2,Data!$Y177&gt;=18),"3",IF((Data!$AS177&gt;3*Data!$AT177),"1.3",IF(AND(Data!$AT177&gt;3*Data!$AS177,Data!$AT177&gt;2),"2.3","3.3")))))</f>
        <v>3.3</v>
      </c>
      <c r="BE177" s="30" t="str">
        <f t="array" ref="BE177">XLOOKUP(Data!$O177,Data!$K177:$N177,$K$1:$N$1,"?",0,1)&amp;XLOOKUP(Data!$P177,Data!$K177:$N177,$K$1:$N$1,"?",0,1)&amp;XLOOKUP(Data!$Q177,Data!$K177:$N177,$K$1:$N$1,"?",0,1)</f>
        <v>IDC</v>
      </c>
      <c r="BF177" s="30" t="str">
        <f t="array" ref="BF177">XLOOKUP(Data!$S177,Data!$C177:$F177,$C$1:$F$1,"?",0,1)&amp;XLOOKUP(Data!$T177,Data!$C177:$F177,$C$1:$F$1,"?",0,1)&amp;XLOOKUP(Data!$U177,Data!$C177:$F177,$C$1:$F$1,"?",0,1)</f>
        <v>ICD</v>
      </c>
      <c r="BG177" s="30" t="str">
        <f t="array" ref="BG177">XLOOKUP(Data!$W177,Data!$G177:$J177,$G$1:$J$1,"?",0,1)&amp;XLOOKUP(Data!$X177,Data!$G177:$J177,$G$1:$J$1,"?",0,1)&amp;XLOOKUP(Data!$Y177,Data!$G177:$J177,$G$1:$J$1,"?",0,1)</f>
        <v>DCI</v>
      </c>
      <c r="BH177" s="30" t="str">
        <f>VLOOKUP(LEFT(Data!$BE177,Data!$BB177),'Key 2'!$A$1:$C$40,2,FALSE)</f>
        <v>DIC</v>
      </c>
      <c r="BI177" s="30" t="str">
        <f>VLOOKUP(LEFT(Data!$BF177,Data!$BC177),'Key 2'!$A$1:$C$40,2,FALSE)</f>
        <v>I</v>
      </c>
      <c r="BJ177" s="30" t="str">
        <f>VLOOKUP(LEFT(Data!$BG177,Data!$BD177),'Key 2'!$A$1:$C$40,2,FALSE)</f>
        <v>DIC</v>
      </c>
      <c r="BK177" s="30" t="str">
        <f>IF(AND(Data!$AV177&gt;=15,Data!$O177&gt;=20),"DG",IF(AND(Data!$AW177&gt;=15,Data!$S177&gt;=20),"MG",IF(AND(Data!$AV177&gt;=15,Data!$W177&gt;=20),"LG","0")))</f>
        <v>DG</v>
      </c>
      <c r="BL177" s="30" t="str">
        <f>IF(AND(Data!$BK177="DG",Data!$AW177&gt;=15,Data!$S177&gt;=20,Data!$BH177&lt;&gt;Data!$BI177),"MG","LG")</f>
        <v>MG</v>
      </c>
      <c r="BM177" s="30" t="str">
        <f>IF(Data!$BK177="DG",Data!$BH177,IF(Data!$BK177="MG",Data!$BI177,Data!$BJ177))</f>
        <v>DIC</v>
      </c>
      <c r="BN177" s="30" t="str">
        <f>IF(Data!$BL177="DG",Data!$BH177,IF(Data!$BL177="MG",Data!$BI177,Data!$BJ177))</f>
        <v>I</v>
      </c>
      <c r="BO177" s="40"/>
      <c r="BP177" s="40"/>
      <c r="BQ177" s="40"/>
      <c r="BR177" s="41"/>
      <c r="BS177" s="41"/>
      <c r="BT177" s="41" t="str">
        <f>VLOOKUP(Data!$BR177,'Key 1'!$B$1:$D$15,2,FALSE)</f>
        <v>TI</v>
      </c>
      <c r="BU177" s="41" t="str">
        <f>VLOOKUP(Data!$BS177,'Key 1'!$B$1:$D$15,2,FALSE)</f>
        <v>TI</v>
      </c>
      <c r="BV177" s="41">
        <f>VLOOKUP(Data!$BR177,'Key 1'!$B$1:$D$15,3,FALSE)</f>
        <v>0</v>
      </c>
      <c r="BW177" s="41">
        <f>VLOOKUP(Data!$BS177,'Key 1'!$B$1:$D$15,3,FALSE)</f>
        <v>0</v>
      </c>
      <c r="BX177" s="41" t="str">
        <f>IF(Data!$BK177="DG",IF(INT(Data!$BB177)-Data!$BB177&lt;0,"Low","High"),IF(Data!$BK177="MG",IF(INT(Data!$BC177)-Data!$BC177&lt;0,"Low","High"),IF(Data!$BK177="LG",IF(INT(Data!$BD177)-Data!$BD177&lt;0,"Low","High"),"High")))</f>
        <v>High</v>
      </c>
      <c r="BY177" s="41" t="str">
        <f>IF(Data!$BL177="DG",IF(INT(Data!$BB177)-Data!$BB177&lt;0,"Low","High"),IF(Data!$BL177="MG",IF(INT(Data!$BC177)-Data!$BC177&lt;0,"Low","High"),IF(Data!$BL177="LG",IF(INT(Data!$BD177)-Data!$BD177&lt;0,"Low","High"),"High")))</f>
        <v>High</v>
      </c>
      <c r="BZ177" s="41" t="str">
        <f>IF(AND(Data!$BX177="High",Data!$BY177="High"),"High","Low")</f>
        <v>High</v>
      </c>
      <c r="CA177" s="41" t="str">
        <f>IF(AND(Data!$BM177=Data!$BT177,Data!$BN177=Data!$BU177),"Matched",IF(Data!$BM177=Data!$BT177,"Sec Missed", IF(Data!$BN177=Data!$BU177," Pri Missed", "Both Missed")))</f>
        <v>Both Missed</v>
      </c>
      <c r="CB177" s="42">
        <v>100.0</v>
      </c>
      <c r="CC177" s="42">
        <v>100.0</v>
      </c>
      <c r="CD177" s="42">
        <v>100.0</v>
      </c>
      <c r="CE177" s="43" t="s">
        <v>101</v>
      </c>
      <c r="CF177" s="43" t="s">
        <v>1</v>
      </c>
      <c r="CG177" s="43" t="s">
        <v>17</v>
      </c>
      <c r="CH177" s="45" t="s">
        <v>101</v>
      </c>
      <c r="CI177" s="43" t="s">
        <v>97</v>
      </c>
      <c r="CJ177" s="42">
        <v>100.0</v>
      </c>
      <c r="CK177" s="43" t="s">
        <v>1</v>
      </c>
      <c r="CL177" s="43" t="s">
        <v>102</v>
      </c>
      <c r="CM177" s="42">
        <v>100.0</v>
      </c>
      <c r="CN177" s="43" t="s">
        <v>99</v>
      </c>
      <c r="CO177" s="1"/>
      <c r="CP177" s="1"/>
      <c r="CQ177" s="1"/>
      <c r="CR177" s="1"/>
      <c r="CS177" s="1"/>
      <c r="CT177" s="1"/>
      <c r="CU177" s="1"/>
    </row>
    <row r="178" ht="48.0" customHeight="1">
      <c r="A178" s="28">
        <v>2332.0</v>
      </c>
      <c r="B178" s="29">
        <v>28.0</v>
      </c>
      <c r="C178" s="30">
        <v>16.0</v>
      </c>
      <c r="D178" s="30">
        <v>20.0</v>
      </c>
      <c r="E178" s="30">
        <v>11.0</v>
      </c>
      <c r="F178" s="30">
        <v>19.0</v>
      </c>
      <c r="G178" s="30">
        <v>20.0</v>
      </c>
      <c r="H178" s="30">
        <v>10.0</v>
      </c>
      <c r="I178" s="30">
        <v>9.0</v>
      </c>
      <c r="J178" s="30">
        <v>18.5</v>
      </c>
      <c r="K178" s="30">
        <v>17.0</v>
      </c>
      <c r="L178" s="30">
        <v>14.0</v>
      </c>
      <c r="M178" s="30">
        <v>9.5</v>
      </c>
      <c r="N178" s="30">
        <v>19.0</v>
      </c>
      <c r="O178" s="31">
        <f>LARGE(Data!$K178:$N178,1)</f>
        <v>19</v>
      </c>
      <c r="P178" s="31">
        <f>LARGE(Data!$K178:$N178,2)</f>
        <v>17</v>
      </c>
      <c r="Q178" s="31">
        <f>LARGE(Data!$K178:$N178,3)</f>
        <v>14</v>
      </c>
      <c r="R178" s="31">
        <f>LARGE(Data!$K178:$N178,4)</f>
        <v>9.5</v>
      </c>
      <c r="S178" s="32">
        <f>LARGE(Data!$C178:$F178,1)</f>
        <v>20</v>
      </c>
      <c r="T178" s="32">
        <f>LARGE(Data!$C178:$F178,2)</f>
        <v>19</v>
      </c>
      <c r="U178" s="32">
        <f>LARGE(Data!$C178:$F178,3)</f>
        <v>16</v>
      </c>
      <c r="V178" s="32">
        <f>LARGE(Data!$C178:$F178,4)</f>
        <v>11</v>
      </c>
      <c r="W178" s="33">
        <f>LARGE(Data!$G178:$J178,1)</f>
        <v>20</v>
      </c>
      <c r="X178" s="33">
        <f>LARGE(Data!$G178:$J178,2)</f>
        <v>18.5</v>
      </c>
      <c r="Y178" s="33">
        <f>LARGE(Data!$G178:$J178,3)</f>
        <v>10</v>
      </c>
      <c r="Z178" s="33">
        <f>LARGE(Data!$G178:$J178,4)</f>
        <v>9</v>
      </c>
      <c r="AA178" s="30">
        <f>Data!$O178-Data!$P178</f>
        <v>2</v>
      </c>
      <c r="AB178" s="30">
        <f>Data!$P178-Data!$Q178</f>
        <v>3</v>
      </c>
      <c r="AC178" s="30">
        <f>Data!$Q178-Data!$R178</f>
        <v>4.5</v>
      </c>
      <c r="AD178" s="30">
        <f>(Data!$AA178+Data!$AB178)/SUM(Data!$AA178:$AC178)</f>
        <v>0.5263157895</v>
      </c>
      <c r="AE178" s="31">
        <f>Data!$AA178^2/SQRT(Data!$AA178^2+Data!$AB178^2+Data!$AC178^2)</f>
        <v>0.6936879756</v>
      </c>
      <c r="AF178" s="31">
        <f>Data!$AB178^2/SQRT(Data!$AA178^2+Data!$AB178^2+Data!$AC178^2)</f>
        <v>1.560797945</v>
      </c>
      <c r="AG178" s="31">
        <f>Data!$AC178^2/SQRT(Data!$AA178^2+Data!$AB178^2+Data!$AC178^2)</f>
        <v>3.511795377</v>
      </c>
      <c r="AH178" s="30">
        <f>Data!$S178-Data!$T178</f>
        <v>1</v>
      </c>
      <c r="AI178" s="30">
        <f>Data!$T178-Data!$U178</f>
        <v>3</v>
      </c>
      <c r="AJ178" s="30">
        <f>Data!$U178-Data!$V178</f>
        <v>5</v>
      </c>
      <c r="AK178" s="30">
        <f>(Data!$AH178+Data!$AI178)/(Data!$AH178+Data!$AI178+Data!$AJ178)</f>
        <v>0.4444444444</v>
      </c>
      <c r="AL178" s="32">
        <f>Data!$AH178^2/SQRT(Data!$AH178^2+Data!$AI178^2+Data!$AJ178^2)</f>
        <v>0.1690308509</v>
      </c>
      <c r="AM178" s="32">
        <f>Data!$AI178^2/SQRT(Data!$AH178^2+Data!$AI178^2+Data!$AJ178^2)</f>
        <v>1.521277659</v>
      </c>
      <c r="AN178" s="32">
        <f>Data!$AJ178^2/SQRT(Data!$AH178^2+Data!$AI178^2+Data!$AJ178^2)</f>
        <v>4.225771274</v>
      </c>
      <c r="AO178" s="30">
        <f>Data!$W178-Data!$X178</f>
        <v>1.5</v>
      </c>
      <c r="AP178" s="30">
        <f>Data!$X178-Data!$Y178</f>
        <v>8.5</v>
      </c>
      <c r="AQ178" s="30">
        <f>Data!$Y178-Data!$Z178</f>
        <v>1</v>
      </c>
      <c r="AR178" s="30">
        <f>(Data!$AO178+Data!$AP178)/(Data!$AO178+Data!$AP178+Data!$AQ178)</f>
        <v>0.9090909091</v>
      </c>
      <c r="AS178" s="33">
        <f>Data!$AO178^2/SQRT(Data!$AO178^2+Data!$AP178^2+Data!$AQ178^2)</f>
        <v>0.2589459019</v>
      </c>
      <c r="AT178" s="33">
        <f>Data!$AP178^2/SQRT(Data!$AO178^2+Data!$AP178^2+Data!$AQ178^2)</f>
        <v>8.315040629</v>
      </c>
      <c r="AU178" s="33">
        <f>Data!$AQ178^2/SQRT(Data!$AO178^2+Data!$AP178^2+Data!$AQ178^2)</f>
        <v>0.1150870675</v>
      </c>
      <c r="AV178" s="34">
        <f>_xlfn.VAR.P(Data!$K178:$N178)</f>
        <v>12.796875</v>
      </c>
      <c r="AW178" s="35">
        <f>_xlfn.VAR.P(Data!$C178:$F178)</f>
        <v>12.25</v>
      </c>
      <c r="AX178" s="36">
        <f>_xlfn.VAR.P(Data!$G178:$J178)</f>
        <v>24.171875</v>
      </c>
      <c r="AY178" s="37"/>
      <c r="AZ178" s="38"/>
      <c r="BA178" s="39"/>
      <c r="BB178" s="30" t="str">
        <f>IF(AND(Data!$AE178&gt;Data!$AF178,Data!$AE178&gt;Data!$AG178),"1",IF(AND(Data!$AF178&gt;Data!$AE178,Data!$AF178&gt;Data!$AG178),IF(Data!$AF178&lt;2.5*Data!$AE178,"1.2",IF(OR(Data!$AE178&gt;2.5,Data!$AE178+Data!$AF178+Data!$AG178&lt;9),"2.2","2")),IF(AND(Data!$AG178&gt;3.5*Data!$AE178,Data!$AG178&gt;3.5*Data!$AF178,Data!$AE178+Data!$AF178+Data!$AG178&gt;11,Data!$AE178+Data!$AF178&lt;2,Data!$Q178&gt;=18),"3",IF((Data!$AE178&gt;3*Data!$AF178),"1.3",IF(AND(Data!$AF178&gt;3*Data!$AE178,Data!$AF178&gt;2),"2.3","3.3")))))</f>
        <v>3.3</v>
      </c>
      <c r="BC178" s="30" t="str">
        <f>IF(AND(Data!$AL178&gt;Data!$AM178,Data!$AL178&gt;Data!$AN178),"1",IF(AND(Data!$AM178&gt;Data!$AL178,Data!$AM178&gt;Data!$AN178),IF(Data!$AM178&lt;2.5*Data!$AL178,"1.2",IF(OR(Data!$AL178&gt;2.5,Data!$AL178+Data!$AM178+Data!$AN178&lt;9),"2.2","2")),IF(AND(Data!$AN178&gt;3.5*Data!$AL178,Data!$AN178&gt;3.5*Data!$AM178,Data!$AL178+Data!$AM178+Data!$AN178&gt;11,Data!$AL178+Data!$AM178&lt;2,Data!$U178&gt;=18),"3",IF((Data!$AL178&gt;3*Data!$AM178),"1.3",IF(AND(Data!$AM178&gt;3*Data!$AL178,Data!$AM178&gt;2),"2.3","3.3")))))</f>
        <v>3.3</v>
      </c>
      <c r="BD178" s="30" t="str">
        <f>IF(AND(Data!$AS178&gt;Data!$AT178,Data!$AS178&gt;Data!$AU178),"1",IF(AND(Data!$AT178&gt;Data!$AS178,Data!$AT178&gt;Data!$AU178),IF(Data!$AT178&lt;2.5*Data!$AS178,"1.2",IF(OR(Data!$AS178&gt;2.5,Data!$AS178+Data!$AT178+Data!$AU178&lt;9),"2.2","2")),IF(AND(Data!$AU178&gt;3.5*Data!$AS178,Data!$AU178&gt;3.5*Data!$AT178,Data!$AS178+Data!$AT178+Data!$AU178&gt;11,Data!$AS178+Data!$AT178&lt;2,Data!$Y178&gt;=18),"3",IF((Data!$AS178&gt;3*Data!$AT178),"1.3",IF(AND(Data!$AT178&gt;3*Data!$AS178,Data!$AT178&gt;2),"2.3","3.3")))))</f>
        <v>2.2</v>
      </c>
      <c r="BE178" s="30" t="str">
        <f t="array" ref="BE178">XLOOKUP(Data!$O178,Data!$K178:$N178,$K$1:$N$1,"?",0,1)&amp;XLOOKUP(Data!$P178,Data!$K178:$N178,$K$1:$N$1,"?",0,1)&amp;XLOOKUP(Data!$Q178,Data!$K178:$N178,$K$1:$N$1,"?",0,1)</f>
        <v>CDI</v>
      </c>
      <c r="BF178" s="30" t="str">
        <f t="array" ref="BF178">XLOOKUP(Data!$S178,Data!$C178:$F178,$C$1:$F$1,"?",0,1)&amp;XLOOKUP(Data!$T178,Data!$C178:$F178,$C$1:$F$1,"?",0,1)&amp;XLOOKUP(Data!$U178,Data!$C178:$F178,$C$1:$F$1,"?",0,1)</f>
        <v>ICD</v>
      </c>
      <c r="BG178" s="30" t="str">
        <f t="array" ref="BG178">XLOOKUP(Data!$W178,Data!$G178:$J178,$G$1:$J$1,"?",0,1)&amp;XLOOKUP(Data!$X178,Data!$G178:$J178,$G$1:$J$1,"?",0,1)&amp;XLOOKUP(Data!$Y178,Data!$G178:$J178,$G$1:$J$1,"?",0,1)</f>
        <v>DCI</v>
      </c>
      <c r="BH178" s="30" t="str">
        <f>VLOOKUP(LEFT(Data!$BE178,Data!$BB178),'Key 2'!$A$1:$C$40,2,FALSE)</f>
        <v>DIC</v>
      </c>
      <c r="BI178" s="30" t="str">
        <f>VLOOKUP(LEFT(Data!$BF178,Data!$BC178),'Key 2'!$A$1:$C$40,2,FALSE)</f>
        <v>DIC</v>
      </c>
      <c r="BJ178" s="30" t="str">
        <f>VLOOKUP(LEFT(Data!$BG178,Data!$BD178),'Key 2'!$A$1:$C$40,2,FALSE)</f>
        <v>DC</v>
      </c>
      <c r="BK178" s="30" t="str">
        <f>IF(AND(Data!$AV178&gt;=15,Data!$O178&gt;=20),"DG",IF(AND(Data!$AW178&gt;=15,Data!$S178&gt;=20),"MG",IF(AND(Data!$AV178&gt;=15,Data!$W178&gt;=20),"LG","0")))</f>
        <v>0</v>
      </c>
      <c r="BL178" s="30" t="str">
        <f>IF(AND(Data!$BK178="DG",Data!$AW178&gt;=15,Data!$S178&gt;=20,Data!$BH178&lt;&gt;Data!$BI178),"MG","LG")</f>
        <v>LG</v>
      </c>
      <c r="BM178" s="30" t="str">
        <f>IF(Data!$BK178="DG",Data!$BH178,IF(Data!$BK178="MG",Data!$BI178,Data!$BJ178))</f>
        <v>DC</v>
      </c>
      <c r="BN178" s="30" t="str">
        <f>IF(Data!$BL178="DG",Data!$BH178,IF(Data!$BL178="MG",Data!$BI178,Data!$BJ178))</f>
        <v>DC</v>
      </c>
      <c r="BO178" s="40"/>
      <c r="BP178" s="40"/>
      <c r="BQ178" s="40"/>
      <c r="BR178" s="41"/>
      <c r="BS178" s="41"/>
      <c r="BT178" s="41" t="str">
        <f>VLOOKUP(Data!$BR178,'Key 1'!$B$1:$D$15,2,FALSE)</f>
        <v>TI</v>
      </c>
      <c r="BU178" s="41" t="str">
        <f>VLOOKUP(Data!$BS178,'Key 1'!$B$1:$D$15,2,FALSE)</f>
        <v>TI</v>
      </c>
      <c r="BV178" s="41">
        <f>VLOOKUP(Data!$BR178,'Key 1'!$B$1:$D$15,3,FALSE)</f>
        <v>0</v>
      </c>
      <c r="BW178" s="41">
        <f>VLOOKUP(Data!$BS178,'Key 1'!$B$1:$D$15,3,FALSE)</f>
        <v>0</v>
      </c>
      <c r="BX178" s="41" t="str">
        <f>IF(Data!$BK178="DG",IF(INT(Data!$BB178)-Data!$BB178&lt;0,"Low","High"),IF(Data!$BK178="MG",IF(INT(Data!$BC178)-Data!$BC178&lt;0,"Low","High"),IF(Data!$BK178="LG",IF(INT(Data!$BD178)-Data!$BD178&lt;0,"Low","High"),"High")))</f>
        <v>High</v>
      </c>
      <c r="BY178" s="41" t="str">
        <f>IF(Data!$BL178="DG",IF(INT(Data!$BB178)-Data!$BB178&lt;0,"Low","High"),IF(Data!$BL178="MG",IF(INT(Data!$BC178)-Data!$BC178&lt;0,"Low","High"),IF(Data!$BL178="LG",IF(INT(Data!$BD178)-Data!$BD178&lt;0,"Low","High"),"High")))</f>
        <v>Low</v>
      </c>
      <c r="BZ178" s="41" t="str">
        <f>IF(AND(Data!$BX178="High",Data!$BY178="High"),"High","Low")</f>
        <v>Low</v>
      </c>
      <c r="CA178" s="41" t="str">
        <f>IF(AND(Data!$BM178=Data!$BT178,Data!$BN178=Data!$BU178),"Matched",IF(Data!$BM178=Data!$BT178,"Sec Missed", IF(Data!$BN178=Data!$BU178," Pri Missed", "Both Missed")))</f>
        <v>Both Missed</v>
      </c>
      <c r="CB178" s="42">
        <v>79.0</v>
      </c>
      <c r="CC178" s="42">
        <v>100.0</v>
      </c>
      <c r="CD178" s="42">
        <v>100.0</v>
      </c>
      <c r="CE178" s="43" t="s">
        <v>101</v>
      </c>
      <c r="CF178" s="43" t="s">
        <v>101</v>
      </c>
      <c r="CG178" s="43" t="s">
        <v>17</v>
      </c>
      <c r="CH178" s="45" t="s">
        <v>17</v>
      </c>
      <c r="CI178" s="43" t="s">
        <v>98</v>
      </c>
      <c r="CJ178" s="42">
        <v>100.0</v>
      </c>
      <c r="CK178" s="43" t="s">
        <v>17</v>
      </c>
      <c r="CL178" s="43" t="s">
        <v>98</v>
      </c>
      <c r="CM178" s="42">
        <v>100.0</v>
      </c>
      <c r="CN178" s="43" t="s">
        <v>99</v>
      </c>
      <c r="CO178" s="1"/>
      <c r="CP178" s="1"/>
      <c r="CQ178" s="1"/>
      <c r="CR178" s="1"/>
      <c r="CS178" s="1"/>
      <c r="CT178" s="1"/>
      <c r="CU178" s="1"/>
    </row>
    <row r="179" ht="48.0" customHeight="1">
      <c r="A179" s="28">
        <v>2333.0</v>
      </c>
      <c r="B179" s="29">
        <v>28.0</v>
      </c>
      <c r="C179" s="30">
        <v>22.5</v>
      </c>
      <c r="D179" s="30">
        <v>9.0</v>
      </c>
      <c r="E179" s="30">
        <v>11.0</v>
      </c>
      <c r="F179" s="30">
        <v>19.0</v>
      </c>
      <c r="G179" s="30">
        <v>14.0</v>
      </c>
      <c r="H179" s="30">
        <v>3.0</v>
      </c>
      <c r="I179" s="30">
        <v>12.0</v>
      </c>
      <c r="J179" s="30">
        <v>28.0</v>
      </c>
      <c r="K179" s="30">
        <v>18.0</v>
      </c>
      <c r="L179" s="30">
        <v>4.0</v>
      </c>
      <c r="M179" s="30">
        <v>11.0</v>
      </c>
      <c r="N179" s="30">
        <v>25.0</v>
      </c>
      <c r="O179" s="31">
        <f>LARGE(Data!$K179:$N179,1)</f>
        <v>25</v>
      </c>
      <c r="P179" s="31">
        <f>LARGE(Data!$K179:$N179,2)</f>
        <v>18</v>
      </c>
      <c r="Q179" s="31">
        <f>LARGE(Data!$K179:$N179,3)</f>
        <v>11</v>
      </c>
      <c r="R179" s="31">
        <f>LARGE(Data!$K179:$N179,4)</f>
        <v>4</v>
      </c>
      <c r="S179" s="32">
        <f>LARGE(Data!$C179:$F179,1)</f>
        <v>22.5</v>
      </c>
      <c r="T179" s="32">
        <f>LARGE(Data!$C179:$F179,2)</f>
        <v>19</v>
      </c>
      <c r="U179" s="32">
        <f>LARGE(Data!$C179:$F179,3)</f>
        <v>11</v>
      </c>
      <c r="V179" s="32">
        <f>LARGE(Data!$C179:$F179,4)</f>
        <v>9</v>
      </c>
      <c r="W179" s="33">
        <f>LARGE(Data!$G179:$J179,1)</f>
        <v>28</v>
      </c>
      <c r="X179" s="33">
        <f>LARGE(Data!$G179:$J179,2)</f>
        <v>14</v>
      </c>
      <c r="Y179" s="33">
        <f>LARGE(Data!$G179:$J179,3)</f>
        <v>12</v>
      </c>
      <c r="Z179" s="33">
        <f>LARGE(Data!$G179:$J179,4)</f>
        <v>3</v>
      </c>
      <c r="AA179" s="30">
        <f>Data!$O179-Data!$P179</f>
        <v>7</v>
      </c>
      <c r="AB179" s="30">
        <f>Data!$P179-Data!$Q179</f>
        <v>7</v>
      </c>
      <c r="AC179" s="30">
        <f>Data!$Q179-Data!$R179</f>
        <v>7</v>
      </c>
      <c r="AD179" s="30">
        <f>(Data!$AA179+Data!$AB179)/SUM(Data!$AA179:$AC179)</f>
        <v>0.6666666667</v>
      </c>
      <c r="AE179" s="31">
        <f>Data!$AA179^2/SQRT(Data!$AA179^2+Data!$AB179^2+Data!$AC179^2)</f>
        <v>4.041451884</v>
      </c>
      <c r="AF179" s="31">
        <f>Data!$AB179^2/SQRT(Data!$AA179^2+Data!$AB179^2+Data!$AC179^2)</f>
        <v>4.041451884</v>
      </c>
      <c r="AG179" s="31">
        <f>Data!$AC179^2/SQRT(Data!$AA179^2+Data!$AB179^2+Data!$AC179^2)</f>
        <v>4.041451884</v>
      </c>
      <c r="AH179" s="30">
        <f>Data!$S179-Data!$T179</f>
        <v>3.5</v>
      </c>
      <c r="AI179" s="30">
        <f>Data!$T179-Data!$U179</f>
        <v>8</v>
      </c>
      <c r="AJ179" s="30">
        <f>Data!$U179-Data!$V179</f>
        <v>2</v>
      </c>
      <c r="AK179" s="30">
        <f>(Data!$AH179+Data!$AI179)/(Data!$AH179+Data!$AI179+Data!$AJ179)</f>
        <v>0.8518518519</v>
      </c>
      <c r="AL179" s="32">
        <f>Data!$AH179^2/SQRT(Data!$AH179^2+Data!$AI179^2+Data!$AJ179^2)</f>
        <v>1.367456652</v>
      </c>
      <c r="AM179" s="32">
        <f>Data!$AI179^2/SQRT(Data!$AH179^2+Data!$AI179^2+Data!$AJ179^2)</f>
        <v>7.144263324</v>
      </c>
      <c r="AN179" s="32">
        <f>Data!$AJ179^2/SQRT(Data!$AH179^2+Data!$AI179^2+Data!$AJ179^2)</f>
        <v>0.4465164577</v>
      </c>
      <c r="AO179" s="30">
        <f>Data!$W179-Data!$X179</f>
        <v>14</v>
      </c>
      <c r="AP179" s="30">
        <f>Data!$X179-Data!$Y179</f>
        <v>2</v>
      </c>
      <c r="AQ179" s="30">
        <f>Data!$Y179-Data!$Z179</f>
        <v>9</v>
      </c>
      <c r="AR179" s="30">
        <f>(Data!$AO179+Data!$AP179)/(Data!$AO179+Data!$AP179+Data!$AQ179)</f>
        <v>0.64</v>
      </c>
      <c r="AS179" s="33">
        <f>Data!$AO179^2/SQRT(Data!$AO179^2+Data!$AP179^2+Data!$AQ179^2)</f>
        <v>11.69237973</v>
      </c>
      <c r="AT179" s="33">
        <f>Data!$AP179^2/SQRT(Data!$AO179^2+Data!$AP179^2+Data!$AQ179^2)</f>
        <v>0.2386199945</v>
      </c>
      <c r="AU179" s="33">
        <f>Data!$AQ179^2/SQRT(Data!$AO179^2+Data!$AP179^2+Data!$AQ179^2)</f>
        <v>4.832054889</v>
      </c>
      <c r="AV179" s="34">
        <f>_xlfn.VAR.P(Data!$K179:$N179)</f>
        <v>61.25</v>
      </c>
      <c r="AW179" s="35">
        <f>_xlfn.VAR.P(Data!$C179:$F179)</f>
        <v>30.921875</v>
      </c>
      <c r="AX179" s="36">
        <f>_xlfn.VAR.P(Data!$G179:$J179)</f>
        <v>80.1875</v>
      </c>
      <c r="AY179" s="37"/>
      <c r="AZ179" s="38"/>
      <c r="BA179" s="39"/>
      <c r="BB179" s="30" t="str">
        <f>IF(AND(Data!$AE179&gt;Data!$AF179,Data!$AE179&gt;Data!$AG179),"1",IF(AND(Data!$AF179&gt;Data!$AE179,Data!$AF179&gt;Data!$AG179),IF(Data!$AF179&lt;2.5*Data!$AE179,"1.2",IF(OR(Data!$AE179&gt;2.5,Data!$AE179+Data!$AF179+Data!$AG179&lt;9),"2.2","2")),IF(AND(Data!$AG179&gt;3.5*Data!$AE179,Data!$AG179&gt;3.5*Data!$AF179,Data!$AE179+Data!$AF179+Data!$AG179&gt;11,Data!$AE179+Data!$AF179&lt;2,Data!$Q179&gt;=18),"3",IF((Data!$AE179&gt;3*Data!$AF179),"1.3",IF(AND(Data!$AF179&gt;3*Data!$AE179,Data!$AF179&gt;2),"2.3","3.3")))))</f>
        <v>3.3</v>
      </c>
      <c r="BC179" s="30" t="str">
        <f>IF(AND(Data!$AL179&gt;Data!$AM179,Data!$AL179&gt;Data!$AN179),"1",IF(AND(Data!$AM179&gt;Data!$AL179,Data!$AM179&gt;Data!$AN179),IF(Data!$AM179&lt;2.5*Data!$AL179,"1.2",IF(OR(Data!$AL179&gt;2.5,Data!$AL179+Data!$AM179+Data!$AN179&lt;9),"2.2","2")),IF(AND(Data!$AN179&gt;3.5*Data!$AL179,Data!$AN179&gt;3.5*Data!$AM179,Data!$AL179+Data!$AM179+Data!$AN179&gt;11,Data!$AL179+Data!$AM179&lt;2,Data!$U179&gt;=18),"3",IF((Data!$AL179&gt;3*Data!$AM179),"1.3",IF(AND(Data!$AM179&gt;3*Data!$AL179,Data!$AM179&gt;2),"2.3","3.3")))))</f>
        <v>2.2</v>
      </c>
      <c r="BD179" s="30" t="str">
        <f>IF(AND(Data!$AS179&gt;Data!$AT179,Data!$AS179&gt;Data!$AU179),"1",IF(AND(Data!$AT179&gt;Data!$AS179,Data!$AT179&gt;Data!$AU179),IF(Data!$AT179&lt;2.5*Data!$AS179,"1.2",IF(OR(Data!$AS179&gt;2.5,Data!$AS179+Data!$AT179+Data!$AU179&lt;9),"2.2","2")),IF(AND(Data!$AU179&gt;3.5*Data!$AS179,Data!$AU179&gt;3.5*Data!$AT179,Data!$AS179+Data!$AT179+Data!$AU179&gt;11,Data!$AS179+Data!$AT179&lt;2,Data!$Y179&gt;=18),"3",IF((Data!$AS179&gt;3*Data!$AT179),"1.3",IF(AND(Data!$AT179&gt;3*Data!$AS179,Data!$AT179&gt;2),"2.3","3.3")))))</f>
        <v>1</v>
      </c>
      <c r="BE179" s="30" t="str">
        <f t="array" ref="BE179">XLOOKUP(Data!$O179,Data!$K179:$N179,$K$1:$N$1,"?",0,1)&amp;XLOOKUP(Data!$P179,Data!$K179:$N179,$K$1:$N$1,"?",0,1)&amp;XLOOKUP(Data!$Q179,Data!$K179:$N179,$K$1:$N$1,"?",0,1)</f>
        <v>CDS</v>
      </c>
      <c r="BF179" s="30" t="str">
        <f t="array" ref="BF179">XLOOKUP(Data!$S179,Data!$C179:$F179,$C$1:$F$1,"?",0,1)&amp;XLOOKUP(Data!$T179,Data!$C179:$F179,$C$1:$F$1,"?",0,1)&amp;XLOOKUP(Data!$U179,Data!$C179:$F179,$C$1:$F$1,"?",0,1)</f>
        <v>DCS</v>
      </c>
      <c r="BG179" s="30" t="str">
        <f t="array" ref="BG179">XLOOKUP(Data!$W179,Data!$G179:$J179,$G$1:$J$1,"?",0,1)&amp;XLOOKUP(Data!$X179,Data!$G179:$J179,$G$1:$J$1,"?",0,1)&amp;XLOOKUP(Data!$Y179,Data!$G179:$J179,$G$1:$J$1,"?",0,1)</f>
        <v>CDS</v>
      </c>
      <c r="BH179" s="30" t="str">
        <f>VLOOKUP(LEFT(Data!$BE179,Data!$BB179),'Key 2'!$A$1:$C$40,2,FALSE)</f>
        <v>DSC</v>
      </c>
      <c r="BI179" s="30" t="str">
        <f>VLOOKUP(LEFT(Data!$BF179,Data!$BC179),'Key 2'!$A$1:$C$40,2,FALSE)</f>
        <v>DC</v>
      </c>
      <c r="BJ179" s="30" t="str">
        <f>VLOOKUP(LEFT(Data!$BG179,Data!$BD179),'Key 2'!$A$1:$C$40,2,FALSE)</f>
        <v>C</v>
      </c>
      <c r="BK179" s="30" t="str">
        <f>IF(AND(Data!$AV179&gt;=15,Data!$O179&gt;=20),"DG",IF(AND(Data!$AW179&gt;=15,Data!$S179&gt;=20),"MG",IF(AND(Data!$AV179&gt;=15,Data!$W179&gt;=20),"LG","0")))</f>
        <v>DG</v>
      </c>
      <c r="BL179" s="30" t="str">
        <f>IF(AND(Data!$BK179="DG",Data!$AW179&gt;=15,Data!$S179&gt;=20,Data!$BH179&lt;&gt;Data!$BI179),"MG","LG")</f>
        <v>MG</v>
      </c>
      <c r="BM179" s="30" t="str">
        <f>IF(Data!$BK179="DG",Data!$BH179,IF(Data!$BK179="MG",Data!$BI179,Data!$BJ179))</f>
        <v>DSC</v>
      </c>
      <c r="BN179" s="30" t="str">
        <f>IF(Data!$BL179="DG",Data!$BH179,IF(Data!$BL179="MG",Data!$BI179,Data!$BJ179))</f>
        <v>DC</v>
      </c>
      <c r="BO179" s="40"/>
      <c r="BP179" s="40"/>
      <c r="BQ179" s="40"/>
      <c r="BR179" s="41"/>
      <c r="BS179" s="41"/>
      <c r="BT179" s="41" t="str">
        <f>VLOOKUP(Data!$BR179,'Key 1'!$B$1:$D$15,2,FALSE)</f>
        <v>TI</v>
      </c>
      <c r="BU179" s="41" t="str">
        <f>VLOOKUP(Data!$BS179,'Key 1'!$B$1:$D$15,2,FALSE)</f>
        <v>TI</v>
      </c>
      <c r="BV179" s="41">
        <f>VLOOKUP(Data!$BR179,'Key 1'!$B$1:$D$15,3,FALSE)</f>
        <v>0</v>
      </c>
      <c r="BW179" s="41">
        <f>VLOOKUP(Data!$BS179,'Key 1'!$B$1:$D$15,3,FALSE)</f>
        <v>0</v>
      </c>
      <c r="BX179" s="41" t="str">
        <f>IF(Data!$BK179="DG",IF(INT(Data!$BB179)-Data!$BB179&lt;0,"Low","High"),IF(Data!$BK179="MG",IF(INT(Data!$BC179)-Data!$BC179&lt;0,"Low","High"),IF(Data!$BK179="LG",IF(INT(Data!$BD179)-Data!$BD179&lt;0,"Low","High"),"High")))</f>
        <v>Low</v>
      </c>
      <c r="BY179" s="41" t="str">
        <f>IF(Data!$BL179="DG",IF(INT(Data!$BB179)-Data!$BB179&lt;0,"Low","High"),IF(Data!$BL179="MG",IF(INT(Data!$BC179)-Data!$BC179&lt;0,"Low","High"),IF(Data!$BL179="LG",IF(INT(Data!$BD179)-Data!$BD179&lt;0,"Low","High"),"High")))</f>
        <v>Low</v>
      </c>
      <c r="BZ179" s="41" t="str">
        <f>IF(AND(Data!$BX179="High",Data!$BY179="High"),"High","Low")</f>
        <v>Low</v>
      </c>
      <c r="CA179" s="41" t="str">
        <f>IF(AND(Data!$BM179=Data!$BT179,Data!$BN179=Data!$BU179),"Matched",IF(Data!$BM179=Data!$BT179,"Sec Missed", IF(Data!$BN179=Data!$BU179," Pri Missed", "Both Missed")))</f>
        <v>Both Missed</v>
      </c>
      <c r="CB179" s="42">
        <v>77.1</v>
      </c>
      <c r="CC179" s="42">
        <v>100.0</v>
      </c>
      <c r="CD179" s="42">
        <v>100.0</v>
      </c>
      <c r="CE179" s="43" t="s">
        <v>17</v>
      </c>
      <c r="CF179" s="43" t="s">
        <v>17</v>
      </c>
      <c r="CG179" s="43" t="s">
        <v>3</v>
      </c>
      <c r="CH179" s="45" t="s">
        <v>17</v>
      </c>
      <c r="CI179" s="43" t="s">
        <v>97</v>
      </c>
      <c r="CJ179" s="42">
        <v>77.14</v>
      </c>
      <c r="CK179" s="43" t="s">
        <v>3</v>
      </c>
      <c r="CL179" s="43" t="s">
        <v>98</v>
      </c>
      <c r="CM179" s="42">
        <v>100.0</v>
      </c>
      <c r="CN179" s="43" t="s">
        <v>99</v>
      </c>
      <c r="CO179" s="1"/>
      <c r="CP179" s="1"/>
      <c r="CQ179" s="1"/>
      <c r="CR179" s="1"/>
      <c r="CS179" s="1"/>
      <c r="CT179" s="1"/>
      <c r="CU179" s="1"/>
    </row>
    <row r="180" ht="48.0" customHeight="1">
      <c r="A180" s="28">
        <v>2334.0</v>
      </c>
      <c r="B180" s="29">
        <v>28.0</v>
      </c>
      <c r="C180" s="30">
        <v>22.5</v>
      </c>
      <c r="D180" s="30">
        <v>26.0</v>
      </c>
      <c r="E180" s="30">
        <v>3.0</v>
      </c>
      <c r="F180" s="30">
        <v>16.0</v>
      </c>
      <c r="G180" s="30">
        <v>27.0</v>
      </c>
      <c r="H180" s="30">
        <v>23.5</v>
      </c>
      <c r="I180" s="30">
        <v>2.0</v>
      </c>
      <c r="J180" s="30">
        <v>11.0</v>
      </c>
      <c r="K180" s="30">
        <v>25.0</v>
      </c>
      <c r="L180" s="30">
        <v>24.25</v>
      </c>
      <c r="M180" s="30">
        <v>2.9</v>
      </c>
      <c r="N180" s="30">
        <v>12.0</v>
      </c>
      <c r="O180" s="31">
        <f>LARGE(Data!$K180:$N180,1)</f>
        <v>25</v>
      </c>
      <c r="P180" s="31">
        <f>LARGE(Data!$K180:$N180,2)</f>
        <v>24.25</v>
      </c>
      <c r="Q180" s="31">
        <f>LARGE(Data!$K180:$N180,3)</f>
        <v>12</v>
      </c>
      <c r="R180" s="31">
        <f>LARGE(Data!$K180:$N180,4)</f>
        <v>2.9</v>
      </c>
      <c r="S180" s="32">
        <f>LARGE(Data!$C180:$F180,1)</f>
        <v>26</v>
      </c>
      <c r="T180" s="32">
        <f>LARGE(Data!$C180:$F180,2)</f>
        <v>22.5</v>
      </c>
      <c r="U180" s="32">
        <f>LARGE(Data!$C180:$F180,3)</f>
        <v>16</v>
      </c>
      <c r="V180" s="32">
        <f>LARGE(Data!$C180:$F180,4)</f>
        <v>3</v>
      </c>
      <c r="W180" s="33">
        <f>LARGE(Data!$G180:$J180,1)</f>
        <v>27</v>
      </c>
      <c r="X180" s="33">
        <f>LARGE(Data!$G180:$J180,2)</f>
        <v>23.5</v>
      </c>
      <c r="Y180" s="33">
        <f>LARGE(Data!$G180:$J180,3)</f>
        <v>11</v>
      </c>
      <c r="Z180" s="33">
        <f>LARGE(Data!$G180:$J180,4)</f>
        <v>2</v>
      </c>
      <c r="AA180" s="30">
        <f>Data!$O180-Data!$P180</f>
        <v>0.75</v>
      </c>
      <c r="AB180" s="30">
        <f>Data!$P180-Data!$Q180</f>
        <v>12.25</v>
      </c>
      <c r="AC180" s="30">
        <f>Data!$Q180-Data!$R180</f>
        <v>9.1</v>
      </c>
      <c r="AD180" s="30">
        <f>(Data!$AA180+Data!$AB180)/SUM(Data!$AA180:$AC180)</f>
        <v>0.5882352941</v>
      </c>
      <c r="AE180" s="31">
        <f>Data!$AA180^2/SQRT(Data!$AA180^2+Data!$AB180^2+Data!$AC180^2)</f>
        <v>0.03681624917</v>
      </c>
      <c r="AF180" s="31">
        <f>Data!$AB180^2/SQRT(Data!$AA180^2+Data!$AB180^2+Data!$AC180^2)</f>
        <v>9.821757139</v>
      </c>
      <c r="AG180" s="31">
        <f>Data!$AC180^2/SQRT(Data!$AA180^2+Data!$AB180^2+Data!$AC180^2)</f>
        <v>5.420006389</v>
      </c>
      <c r="AH180" s="30">
        <f>Data!$S180-Data!$T180</f>
        <v>3.5</v>
      </c>
      <c r="AI180" s="30">
        <f>Data!$T180-Data!$U180</f>
        <v>6.5</v>
      </c>
      <c r="AJ180" s="30">
        <f>Data!$U180-Data!$V180</f>
        <v>13</v>
      </c>
      <c r="AK180" s="30">
        <f>(Data!$AH180+Data!$AI180)/(Data!$AH180+Data!$AI180+Data!$AJ180)</f>
        <v>0.4347826087</v>
      </c>
      <c r="AL180" s="32">
        <f>Data!$AH180^2/SQRT(Data!$AH180^2+Data!$AI180^2+Data!$AJ180^2)</f>
        <v>0.8194025761</v>
      </c>
      <c r="AM180" s="32">
        <f>Data!$AI180^2/SQRT(Data!$AH180^2+Data!$AI180^2+Data!$AJ180^2)</f>
        <v>2.826102762</v>
      </c>
      <c r="AN180" s="32">
        <f>Data!$AJ180^2/SQRT(Data!$AH180^2+Data!$AI180^2+Data!$AJ180^2)</f>
        <v>11.30441105</v>
      </c>
      <c r="AO180" s="30">
        <f>Data!$W180-Data!$X180</f>
        <v>3.5</v>
      </c>
      <c r="AP180" s="30">
        <f>Data!$X180-Data!$Y180</f>
        <v>12.5</v>
      </c>
      <c r="AQ180" s="30">
        <f>Data!$Y180-Data!$Z180</f>
        <v>9</v>
      </c>
      <c r="AR180" s="30">
        <f>(Data!$AO180+Data!$AP180)/(Data!$AO180+Data!$AP180+Data!$AQ180)</f>
        <v>0.64</v>
      </c>
      <c r="AS180" s="33">
        <f>Data!$AO180^2/SQRT(Data!$AO180^2+Data!$AP180^2+Data!$AQ180^2)</f>
        <v>0.7755339488</v>
      </c>
      <c r="AT180" s="33">
        <f>Data!$AP180^2/SQRT(Data!$AO180^2+Data!$AP180^2+Data!$AQ180^2)</f>
        <v>9.892014654</v>
      </c>
      <c r="AU180" s="33">
        <f>Data!$AQ180^2/SQRT(Data!$AO180^2+Data!$AP180^2+Data!$AQ180^2)</f>
        <v>5.128020396</v>
      </c>
      <c r="AV180" s="34">
        <f>_xlfn.VAR.P(Data!$K180:$N180)</f>
        <v>84.16671875</v>
      </c>
      <c r="AW180" s="35">
        <f>_xlfn.VAR.P(Data!$C180:$F180)</f>
        <v>77.046875</v>
      </c>
      <c r="AX180" s="36">
        <f>_xlfn.VAR.P(Data!$G180:$J180)</f>
        <v>99.546875</v>
      </c>
      <c r="AY180" s="37"/>
      <c r="AZ180" s="38"/>
      <c r="BA180" s="39"/>
      <c r="BB180" s="30" t="str">
        <f>IF(AND(Data!$AE180&gt;Data!$AF180,Data!$AE180&gt;Data!$AG180),"1",IF(AND(Data!$AF180&gt;Data!$AE180,Data!$AF180&gt;Data!$AG180),IF(Data!$AF180&lt;2.5*Data!$AE180,"1.2",IF(OR(Data!$AE180&gt;2.5,Data!$AE180+Data!$AF180+Data!$AG180&lt;9),"2.2","2")),IF(AND(Data!$AG180&gt;3.5*Data!$AE180,Data!$AG180&gt;3.5*Data!$AF180,Data!$AE180+Data!$AF180+Data!$AG180&gt;11,Data!$AE180+Data!$AF180&lt;2,Data!$Q180&gt;=18),"3",IF((Data!$AE180&gt;3*Data!$AF180),"1.3",IF(AND(Data!$AF180&gt;3*Data!$AE180,Data!$AF180&gt;2),"2.3","3.3")))))</f>
        <v>2</v>
      </c>
      <c r="BC180" s="30" t="str">
        <f>IF(AND(Data!$AL180&gt;Data!$AM180,Data!$AL180&gt;Data!$AN180),"1",IF(AND(Data!$AM180&gt;Data!$AL180,Data!$AM180&gt;Data!$AN180),IF(Data!$AM180&lt;2.5*Data!$AL180,"1.2",IF(OR(Data!$AL180&gt;2.5,Data!$AL180+Data!$AM180+Data!$AN180&lt;9),"2.2","2")),IF(AND(Data!$AN180&gt;3.5*Data!$AL180,Data!$AN180&gt;3.5*Data!$AM180,Data!$AL180+Data!$AM180+Data!$AN180&gt;11,Data!$AL180+Data!$AM180&lt;2,Data!$U180&gt;=18),"3",IF((Data!$AL180&gt;3*Data!$AM180),"1.3",IF(AND(Data!$AM180&gt;3*Data!$AL180,Data!$AM180&gt;2),"2.3","3.3")))))</f>
        <v>2.3</v>
      </c>
      <c r="BD180" s="30" t="str">
        <f>IF(AND(Data!$AS180&gt;Data!$AT180,Data!$AS180&gt;Data!$AU180),"1",IF(AND(Data!$AT180&gt;Data!$AS180,Data!$AT180&gt;Data!$AU180),IF(Data!$AT180&lt;2.5*Data!$AS180,"1.2",IF(OR(Data!$AS180&gt;2.5,Data!$AS180+Data!$AT180+Data!$AU180&lt;9),"2.2","2")),IF(AND(Data!$AU180&gt;3.5*Data!$AS180,Data!$AU180&gt;3.5*Data!$AT180,Data!$AS180+Data!$AT180+Data!$AU180&gt;11,Data!$AS180+Data!$AT180&lt;2,Data!$Y180&gt;=18),"3",IF((Data!$AS180&gt;3*Data!$AT180),"1.3",IF(AND(Data!$AT180&gt;3*Data!$AS180,Data!$AT180&gt;2),"2.3","3.3")))))</f>
        <v>2</v>
      </c>
      <c r="BE180" s="30" t="str">
        <f t="array" ref="BE180">XLOOKUP(Data!$O180,Data!$K180:$N180,$K$1:$N$1,"?",0,1)&amp;XLOOKUP(Data!$P180,Data!$K180:$N180,$K$1:$N$1,"?",0,1)&amp;XLOOKUP(Data!$Q180,Data!$K180:$N180,$K$1:$N$1,"?",0,1)</f>
        <v>DIC</v>
      </c>
      <c r="BF180" s="30" t="str">
        <f t="array" ref="BF180">XLOOKUP(Data!$S180,Data!$C180:$F180,$C$1:$F$1,"?",0,1)&amp;XLOOKUP(Data!$T180,Data!$C180:$F180,$C$1:$F$1,"?",0,1)&amp;XLOOKUP(Data!$U180,Data!$C180:$F180,$C$1:$F$1,"?",0,1)</f>
        <v>IDC</v>
      </c>
      <c r="BG180" s="30" t="str">
        <f t="array" ref="BG180">XLOOKUP(Data!$W180,Data!$G180:$J180,$G$1:$J$1,"?",0,1)&amp;XLOOKUP(Data!$X180,Data!$G180:$J180,$G$1:$J$1,"?",0,1)&amp;XLOOKUP(Data!$Y180,Data!$G180:$J180,$G$1:$J$1,"?",0,1)</f>
        <v>DIC</v>
      </c>
      <c r="BH180" s="30" t="str">
        <f>VLOOKUP(LEFT(Data!$BE180,Data!$BB180),'Key 2'!$A$1:$C$40,2,FALSE)</f>
        <v>DI</v>
      </c>
      <c r="BI180" s="30" t="str">
        <f>VLOOKUP(LEFT(Data!$BF180,Data!$BC180),'Key 2'!$A$1:$C$40,2,FALSE)</f>
        <v>DI</v>
      </c>
      <c r="BJ180" s="30" t="str">
        <f>VLOOKUP(LEFT(Data!$BG180,Data!$BD180),'Key 2'!$A$1:$C$40,2,FALSE)</f>
        <v>DI</v>
      </c>
      <c r="BK180" s="30" t="str">
        <f>IF(AND(Data!$AV180&gt;=15,Data!$O180&gt;=20),"DG",IF(AND(Data!$AW180&gt;=15,Data!$S180&gt;=20),"MG",IF(AND(Data!$AV180&gt;=15,Data!$W180&gt;=20),"LG","0")))</f>
        <v>DG</v>
      </c>
      <c r="BL180" s="30" t="str">
        <f>IF(AND(Data!$BK180="DG",Data!$AW180&gt;=15,Data!$S180&gt;=20,Data!$BH180&lt;&gt;Data!$BI180),"MG","LG")</f>
        <v>LG</v>
      </c>
      <c r="BM180" s="30" t="str">
        <f>IF(Data!$BK180="DG",Data!$BH180,IF(Data!$BK180="MG",Data!$BI180,Data!$BJ180))</f>
        <v>DI</v>
      </c>
      <c r="BN180" s="30" t="str">
        <f>IF(Data!$BL180="DG",Data!$BH180,IF(Data!$BL180="MG",Data!$BI180,Data!$BJ180))</f>
        <v>DI</v>
      </c>
      <c r="BO180" s="40"/>
      <c r="BP180" s="40"/>
      <c r="BQ180" s="40"/>
      <c r="BR180" s="41"/>
      <c r="BS180" s="41"/>
      <c r="BT180" s="41" t="str">
        <f>VLOOKUP(Data!$BR180,'Key 1'!$B$1:$D$15,2,FALSE)</f>
        <v>TI</v>
      </c>
      <c r="BU180" s="41" t="str">
        <f>VLOOKUP(Data!$BS180,'Key 1'!$B$1:$D$15,2,FALSE)</f>
        <v>TI</v>
      </c>
      <c r="BV180" s="41">
        <f>VLOOKUP(Data!$BR180,'Key 1'!$B$1:$D$15,3,FALSE)</f>
        <v>0</v>
      </c>
      <c r="BW180" s="41">
        <f>VLOOKUP(Data!$BS180,'Key 1'!$B$1:$D$15,3,FALSE)</f>
        <v>0</v>
      </c>
      <c r="BX180" s="41" t="str">
        <f>IF(Data!$BK180="DG",IF(INT(Data!$BB180)-Data!$BB180&lt;0,"Low","High"),IF(Data!$BK180="MG",IF(INT(Data!$BC180)-Data!$BC180&lt;0,"Low","High"),IF(Data!$BK180="LG",IF(INT(Data!$BD180)-Data!$BD180&lt;0,"Low","High"),"High")))</f>
        <v>High</v>
      </c>
      <c r="BY180" s="41" t="str">
        <f>IF(Data!$BL180="DG",IF(INT(Data!$BB180)-Data!$BB180&lt;0,"Low","High"),IF(Data!$BL180="MG",IF(INT(Data!$BC180)-Data!$BC180&lt;0,"Low","High"),IF(Data!$BL180="LG",IF(INT(Data!$BD180)-Data!$BD180&lt;0,"Low","High"),"High")))</f>
        <v>High</v>
      </c>
      <c r="BZ180" s="41" t="str">
        <f>IF(AND(Data!$BX180="High",Data!$BY180="High"),"High","Low")</f>
        <v>High</v>
      </c>
      <c r="CA180" s="41" t="str">
        <f>IF(AND(Data!$BM180=Data!$BT180,Data!$BN180=Data!$BU180),"Matched",IF(Data!$BM180=Data!$BT180,"Sec Missed", IF(Data!$BN180=Data!$BU180," Pri Missed", "Both Missed")))</f>
        <v>Both Missed</v>
      </c>
      <c r="CB180" s="42">
        <v>100.0</v>
      </c>
      <c r="CC180" s="42">
        <v>100.0</v>
      </c>
      <c r="CD180" s="42">
        <v>100.0</v>
      </c>
      <c r="CE180" s="43" t="s">
        <v>15</v>
      </c>
      <c r="CF180" s="43" t="s">
        <v>15</v>
      </c>
      <c r="CG180" s="43" t="s">
        <v>15</v>
      </c>
      <c r="CH180" s="45" t="s">
        <v>15</v>
      </c>
      <c r="CI180" s="43" t="s">
        <v>97</v>
      </c>
      <c r="CJ180" s="42">
        <v>100.0</v>
      </c>
      <c r="CK180" s="43" t="s">
        <v>15</v>
      </c>
      <c r="CL180" s="43" t="s">
        <v>98</v>
      </c>
      <c r="CM180" s="42">
        <v>100.0</v>
      </c>
      <c r="CN180" s="43" t="s">
        <v>99</v>
      </c>
      <c r="CO180" s="1"/>
      <c r="CP180" s="1"/>
      <c r="CQ180" s="1"/>
      <c r="CR180" s="1"/>
      <c r="CS180" s="1"/>
      <c r="CT180" s="1"/>
      <c r="CU180" s="1"/>
    </row>
    <row r="181" ht="48.0" customHeight="1">
      <c r="A181" s="28">
        <v>2335.0</v>
      </c>
      <c r="B181" s="29">
        <v>28.0</v>
      </c>
      <c r="C181" s="30">
        <v>9.0</v>
      </c>
      <c r="D181" s="30">
        <v>12.0</v>
      </c>
      <c r="E181" s="30">
        <v>13.0</v>
      </c>
      <c r="F181" s="30">
        <v>26.0</v>
      </c>
      <c r="G181" s="30">
        <v>11.0</v>
      </c>
      <c r="H181" s="30">
        <v>12.0</v>
      </c>
      <c r="I181" s="30">
        <v>7.0</v>
      </c>
      <c r="J181" s="30">
        <v>27.0</v>
      </c>
      <c r="K181" s="30">
        <v>10.0</v>
      </c>
      <c r="L181" s="30">
        <v>11.0</v>
      </c>
      <c r="M181" s="30">
        <v>9.5</v>
      </c>
      <c r="N181" s="30">
        <v>25.49999999999999</v>
      </c>
      <c r="O181" s="31">
        <f>LARGE(Data!$K181:$N181,1)</f>
        <v>25.5</v>
      </c>
      <c r="P181" s="31">
        <f>LARGE(Data!$K181:$N181,2)</f>
        <v>11</v>
      </c>
      <c r="Q181" s="31">
        <f>LARGE(Data!$K181:$N181,3)</f>
        <v>10</v>
      </c>
      <c r="R181" s="31">
        <f>LARGE(Data!$K181:$N181,4)</f>
        <v>9.5</v>
      </c>
      <c r="S181" s="32">
        <f>LARGE(Data!$C181:$F181,1)</f>
        <v>26</v>
      </c>
      <c r="T181" s="32">
        <f>LARGE(Data!$C181:$F181,2)</f>
        <v>13</v>
      </c>
      <c r="U181" s="32">
        <f>LARGE(Data!$C181:$F181,3)</f>
        <v>12</v>
      </c>
      <c r="V181" s="32">
        <f>LARGE(Data!$C181:$F181,4)</f>
        <v>9</v>
      </c>
      <c r="W181" s="33">
        <f>LARGE(Data!$G181:$J181,1)</f>
        <v>27</v>
      </c>
      <c r="X181" s="33">
        <f>LARGE(Data!$G181:$J181,2)</f>
        <v>12</v>
      </c>
      <c r="Y181" s="33">
        <f>LARGE(Data!$G181:$J181,3)</f>
        <v>11</v>
      </c>
      <c r="Z181" s="33">
        <f>LARGE(Data!$G181:$J181,4)</f>
        <v>7</v>
      </c>
      <c r="AA181" s="30">
        <f>Data!$O181-Data!$P181</f>
        <v>14.5</v>
      </c>
      <c r="AB181" s="30">
        <f>Data!$P181-Data!$Q181</f>
        <v>1</v>
      </c>
      <c r="AC181" s="30">
        <f>Data!$Q181-Data!$R181</f>
        <v>0.5</v>
      </c>
      <c r="AD181" s="30">
        <f>(Data!$AA181+Data!$AB181)/SUM(Data!$AA181:$AC181)</f>
        <v>0.96875</v>
      </c>
      <c r="AE181" s="31">
        <f>Data!$AA181^2/SQRT(Data!$AA181^2+Data!$AB181^2+Data!$AC181^2)</f>
        <v>14.4570878</v>
      </c>
      <c r="AF181" s="31">
        <f>Data!$AB181^2/SQRT(Data!$AA181^2+Data!$AB181^2+Data!$AC181^2)</f>
        <v>0.06876141642</v>
      </c>
      <c r="AG181" s="31">
        <f>Data!$AC181^2/SQRT(Data!$AA181^2+Data!$AB181^2+Data!$AC181^2)</f>
        <v>0.0171903541</v>
      </c>
      <c r="AH181" s="30">
        <f>Data!$S181-Data!$T181</f>
        <v>13</v>
      </c>
      <c r="AI181" s="30">
        <f>Data!$T181-Data!$U181</f>
        <v>1</v>
      </c>
      <c r="AJ181" s="30">
        <f>Data!$U181-Data!$V181</f>
        <v>3</v>
      </c>
      <c r="AK181" s="30">
        <f>(Data!$AH181+Data!$AI181)/(Data!$AH181+Data!$AI181+Data!$AJ181)</f>
        <v>0.8235294118</v>
      </c>
      <c r="AL181" s="32">
        <f>Data!$AH181^2/SQRT(Data!$AH181^2+Data!$AI181^2+Data!$AJ181^2)</f>
        <v>12.63165307</v>
      </c>
      <c r="AM181" s="32">
        <f>Data!$AI181^2/SQRT(Data!$AH181^2+Data!$AI181^2+Data!$AJ181^2)</f>
        <v>0.07474350928</v>
      </c>
      <c r="AN181" s="32">
        <f>Data!$AJ181^2/SQRT(Data!$AH181^2+Data!$AI181^2+Data!$AJ181^2)</f>
        <v>0.6726915835</v>
      </c>
      <c r="AO181" s="30">
        <f>Data!$W181-Data!$X181</f>
        <v>15</v>
      </c>
      <c r="AP181" s="30">
        <f>Data!$X181-Data!$Y181</f>
        <v>1</v>
      </c>
      <c r="AQ181" s="30">
        <f>Data!$Y181-Data!$Z181</f>
        <v>4</v>
      </c>
      <c r="AR181" s="30">
        <f>(Data!$AO181+Data!$AP181)/(Data!$AO181+Data!$AP181+Data!$AQ181)</f>
        <v>0.8</v>
      </c>
      <c r="AS181" s="33">
        <f>Data!$AO181^2/SQRT(Data!$AO181^2+Data!$AP181^2+Data!$AQ181^2)</f>
        <v>14.4635478</v>
      </c>
      <c r="AT181" s="33">
        <f>Data!$AP181^2/SQRT(Data!$AO181^2+Data!$AP181^2+Data!$AQ181^2)</f>
        <v>0.06428243465</v>
      </c>
      <c r="AU181" s="33">
        <f>Data!$AQ181^2/SQRT(Data!$AO181^2+Data!$AP181^2+Data!$AQ181^2)</f>
        <v>1.028518954</v>
      </c>
      <c r="AV181" s="34">
        <f>_xlfn.VAR.P(Data!$K181:$N181)</f>
        <v>44.375</v>
      </c>
      <c r="AW181" s="35">
        <f>_xlfn.VAR.P(Data!$C181:$F181)</f>
        <v>42.5</v>
      </c>
      <c r="AX181" s="36">
        <f>_xlfn.VAR.P(Data!$G181:$J181)</f>
        <v>57.6875</v>
      </c>
      <c r="AY181" s="37"/>
      <c r="AZ181" s="38"/>
      <c r="BA181" s="39"/>
      <c r="BB181" s="30" t="str">
        <f>IF(AND(Data!$AE181&gt;Data!$AF181,Data!$AE181&gt;Data!$AG181),"1",IF(AND(Data!$AF181&gt;Data!$AE181,Data!$AF181&gt;Data!$AG181),IF(Data!$AF181&lt;2.5*Data!$AE181,"1.2",IF(OR(Data!$AE181&gt;2.5,Data!$AE181+Data!$AF181+Data!$AG181&lt;9),"2.2","2")),IF(AND(Data!$AG181&gt;3.5*Data!$AE181,Data!$AG181&gt;3.5*Data!$AF181,Data!$AE181+Data!$AF181+Data!$AG181&gt;11,Data!$AE181+Data!$AF181&lt;2,Data!$Q181&gt;=18),"3",IF((Data!$AE181&gt;3*Data!$AF181),"1.3",IF(AND(Data!$AF181&gt;3*Data!$AE181,Data!$AF181&gt;2),"2.3","3.3")))))</f>
        <v>1</v>
      </c>
      <c r="BC181" s="30" t="str">
        <f>IF(AND(Data!$AL181&gt;Data!$AM181,Data!$AL181&gt;Data!$AN181),"1",IF(AND(Data!$AM181&gt;Data!$AL181,Data!$AM181&gt;Data!$AN181),IF(Data!$AM181&lt;2.5*Data!$AL181,"1.2",IF(OR(Data!$AL181&gt;2.5,Data!$AL181+Data!$AM181+Data!$AN181&lt;9),"2.2","2")),IF(AND(Data!$AN181&gt;3.5*Data!$AL181,Data!$AN181&gt;3.5*Data!$AM181,Data!$AL181+Data!$AM181+Data!$AN181&gt;11,Data!$AL181+Data!$AM181&lt;2,Data!$U181&gt;=18),"3",IF((Data!$AL181&gt;3*Data!$AM181),"1.3",IF(AND(Data!$AM181&gt;3*Data!$AL181,Data!$AM181&gt;2),"2.3","3.3")))))</f>
        <v>1</v>
      </c>
      <c r="BD181" s="30" t="str">
        <f>IF(AND(Data!$AS181&gt;Data!$AT181,Data!$AS181&gt;Data!$AU181),"1",IF(AND(Data!$AT181&gt;Data!$AS181,Data!$AT181&gt;Data!$AU181),IF(Data!$AT181&lt;2.5*Data!$AS181,"1.2",IF(OR(Data!$AS181&gt;2.5,Data!$AS181+Data!$AT181+Data!$AU181&lt;9),"2.2","2")),IF(AND(Data!$AU181&gt;3.5*Data!$AS181,Data!$AU181&gt;3.5*Data!$AT181,Data!$AS181+Data!$AT181+Data!$AU181&gt;11,Data!$AS181+Data!$AT181&lt;2,Data!$Y181&gt;=18),"3",IF((Data!$AS181&gt;3*Data!$AT181),"1.3",IF(AND(Data!$AT181&gt;3*Data!$AS181,Data!$AT181&gt;2),"2.3","3.3")))))</f>
        <v>1</v>
      </c>
      <c r="BE181" s="30" t="str">
        <f t="array" ref="BE181">XLOOKUP(Data!$O181,Data!$K181:$N181,$K$1:$N$1,"?",0,1)&amp;XLOOKUP(Data!$P181,Data!$K181:$N181,$K$1:$N$1,"?",0,1)&amp;XLOOKUP(Data!$Q181,Data!$K181:$N181,$K$1:$N$1,"?",0,1)</f>
        <v>CID</v>
      </c>
      <c r="BF181" s="30" t="str">
        <f t="array" ref="BF181">XLOOKUP(Data!$S181,Data!$C181:$F181,$C$1:$F$1,"?",0,1)&amp;XLOOKUP(Data!$T181,Data!$C181:$F181,$C$1:$F$1,"?",0,1)&amp;XLOOKUP(Data!$U181,Data!$C181:$F181,$C$1:$F$1,"?",0,1)</f>
        <v>CSI</v>
      </c>
      <c r="BG181" s="30" t="str">
        <f t="array" ref="BG181">XLOOKUP(Data!$W181,Data!$G181:$J181,$G$1:$J$1,"?",0,1)&amp;XLOOKUP(Data!$X181,Data!$G181:$J181,$G$1:$J$1,"?",0,1)&amp;XLOOKUP(Data!$Y181,Data!$G181:$J181,$G$1:$J$1,"?",0,1)</f>
        <v>CID</v>
      </c>
      <c r="BH181" s="30" t="str">
        <f>VLOOKUP(LEFT(Data!$BE181,Data!$BB181),'Key 2'!$A$1:$C$40,2,FALSE)</f>
        <v>C</v>
      </c>
      <c r="BI181" s="30" t="str">
        <f>VLOOKUP(LEFT(Data!$BF181,Data!$BC181),'Key 2'!$A$1:$C$40,2,FALSE)</f>
        <v>C</v>
      </c>
      <c r="BJ181" s="30" t="str">
        <f>VLOOKUP(LEFT(Data!$BG181,Data!$BD181),'Key 2'!$A$1:$C$40,2,FALSE)</f>
        <v>C</v>
      </c>
      <c r="BK181" s="30" t="str">
        <f>IF(AND(Data!$AV181&gt;=15,Data!$O181&gt;=20),"DG",IF(AND(Data!$AW181&gt;=15,Data!$S181&gt;=20),"MG",IF(AND(Data!$AV181&gt;=15,Data!$W181&gt;=20),"LG","0")))</f>
        <v>DG</v>
      </c>
      <c r="BL181" s="30" t="str">
        <f>IF(AND(Data!$BK181="DG",Data!$AW181&gt;=15,Data!$S181&gt;=20,Data!$BH181&lt;&gt;Data!$BI181),"MG","LG")</f>
        <v>LG</v>
      </c>
      <c r="BM181" s="30" t="str">
        <f>IF(Data!$BK181="DG",Data!$BH181,IF(Data!$BK181="MG",Data!$BI181,Data!$BJ181))</f>
        <v>C</v>
      </c>
      <c r="BN181" s="30" t="str">
        <f>IF(Data!$BL181="DG",Data!$BH181,IF(Data!$BL181="MG",Data!$BI181,Data!$BJ181))</f>
        <v>C</v>
      </c>
      <c r="BO181" s="40"/>
      <c r="BP181" s="40"/>
      <c r="BQ181" s="40"/>
      <c r="BR181" s="41"/>
      <c r="BS181" s="41"/>
      <c r="BT181" s="41" t="str">
        <f>VLOOKUP(Data!$BR181,'Key 1'!$B$1:$D$15,2,FALSE)</f>
        <v>TI</v>
      </c>
      <c r="BU181" s="41" t="str">
        <f>VLOOKUP(Data!$BS181,'Key 1'!$B$1:$D$15,2,FALSE)</f>
        <v>TI</v>
      </c>
      <c r="BV181" s="41">
        <f>VLOOKUP(Data!$BR181,'Key 1'!$B$1:$D$15,3,FALSE)</f>
        <v>0</v>
      </c>
      <c r="BW181" s="41">
        <f>VLOOKUP(Data!$BS181,'Key 1'!$B$1:$D$15,3,FALSE)</f>
        <v>0</v>
      </c>
      <c r="BX181" s="41" t="str">
        <f>IF(Data!$BK181="DG",IF(INT(Data!$BB181)-Data!$BB181&lt;0,"Low","High"),IF(Data!$BK181="MG",IF(INT(Data!$BC181)-Data!$BC181&lt;0,"Low","High"),IF(Data!$BK181="LG",IF(INT(Data!$BD181)-Data!$BD181&lt;0,"Low","High"),"High")))</f>
        <v>High</v>
      </c>
      <c r="BY181" s="41" t="str">
        <f>IF(Data!$BL181="DG",IF(INT(Data!$BB181)-Data!$BB181&lt;0,"Low","High"),IF(Data!$BL181="MG",IF(INT(Data!$BC181)-Data!$BC181&lt;0,"Low","High"),IF(Data!$BL181="LG",IF(INT(Data!$BD181)-Data!$BD181&lt;0,"Low","High"),"High")))</f>
        <v>High</v>
      </c>
      <c r="BZ181" s="41" t="str">
        <f>IF(AND(Data!$BX181="High",Data!$BY181="High"),"High","Low")</f>
        <v>High</v>
      </c>
      <c r="CA181" s="41" t="str">
        <f>IF(AND(Data!$BM181=Data!$BT181,Data!$BN181=Data!$BU181),"Matched",IF(Data!$BM181=Data!$BT181,"Sec Missed", IF(Data!$BN181=Data!$BU181," Pri Missed", "Both Missed")))</f>
        <v>Both Missed</v>
      </c>
      <c r="CB181" s="42">
        <v>100.0</v>
      </c>
      <c r="CC181" s="42">
        <v>100.0</v>
      </c>
      <c r="CD181" s="42">
        <v>100.0</v>
      </c>
      <c r="CE181" s="43" t="s">
        <v>3</v>
      </c>
      <c r="CF181" s="43" t="s">
        <v>3</v>
      </c>
      <c r="CG181" s="43" t="s">
        <v>3</v>
      </c>
      <c r="CH181" s="45" t="s">
        <v>3</v>
      </c>
      <c r="CI181" s="43" t="s">
        <v>97</v>
      </c>
      <c r="CJ181" s="42">
        <v>100.0</v>
      </c>
      <c r="CK181" s="43" t="s">
        <v>3</v>
      </c>
      <c r="CL181" s="43" t="s">
        <v>98</v>
      </c>
      <c r="CM181" s="42">
        <v>100.0</v>
      </c>
      <c r="CN181" s="43" t="s">
        <v>104</v>
      </c>
      <c r="CO181" s="1"/>
      <c r="CP181" s="1"/>
      <c r="CQ181" s="1"/>
      <c r="CR181" s="1"/>
      <c r="CS181" s="1"/>
      <c r="CT181" s="1"/>
      <c r="CU181" s="1"/>
    </row>
    <row r="182" ht="48.0" customHeight="1">
      <c r="A182" s="28">
        <v>2336.0</v>
      </c>
      <c r="B182" s="29">
        <v>28.0</v>
      </c>
      <c r="C182" s="30">
        <v>12.0</v>
      </c>
      <c r="D182" s="30">
        <v>12.0</v>
      </c>
      <c r="E182" s="30">
        <v>18.0</v>
      </c>
      <c r="F182" s="30">
        <v>23.0</v>
      </c>
      <c r="G182" s="30">
        <v>18.0</v>
      </c>
      <c r="H182" s="30">
        <v>7.0</v>
      </c>
      <c r="I182" s="30">
        <v>7.0</v>
      </c>
      <c r="J182" s="30">
        <v>24.0</v>
      </c>
      <c r="K182" s="30">
        <v>14.5</v>
      </c>
      <c r="L182" s="30">
        <v>8.0</v>
      </c>
      <c r="M182" s="30">
        <v>12.0</v>
      </c>
      <c r="N182" s="30">
        <v>24.0</v>
      </c>
      <c r="O182" s="31">
        <f>LARGE(Data!$K182:$N182,1)</f>
        <v>24</v>
      </c>
      <c r="P182" s="31">
        <f>LARGE(Data!$K182:$N182,2)</f>
        <v>14.5</v>
      </c>
      <c r="Q182" s="31">
        <f>LARGE(Data!$K182:$N182,3)</f>
        <v>12</v>
      </c>
      <c r="R182" s="31">
        <f>LARGE(Data!$K182:$N182,4)</f>
        <v>8</v>
      </c>
      <c r="S182" s="32">
        <f>LARGE(Data!$C182:$F182,1)</f>
        <v>23</v>
      </c>
      <c r="T182" s="32">
        <f>LARGE(Data!$C182:$F182,2)</f>
        <v>18</v>
      </c>
      <c r="U182" s="32">
        <f>LARGE(Data!$C182:$F182,3)</f>
        <v>12</v>
      </c>
      <c r="V182" s="32">
        <f>LARGE(Data!$C182:$F182,4)</f>
        <v>12</v>
      </c>
      <c r="W182" s="33">
        <f>LARGE(Data!$G182:$J182,1)</f>
        <v>24</v>
      </c>
      <c r="X182" s="33">
        <f>LARGE(Data!$G182:$J182,2)</f>
        <v>18</v>
      </c>
      <c r="Y182" s="33">
        <f>LARGE(Data!$G182:$J182,3)</f>
        <v>7</v>
      </c>
      <c r="Z182" s="33">
        <f>LARGE(Data!$G182:$J182,4)</f>
        <v>7</v>
      </c>
      <c r="AA182" s="30">
        <f>Data!$O182-Data!$P182</f>
        <v>9.5</v>
      </c>
      <c r="AB182" s="30">
        <f>Data!$P182-Data!$Q182</f>
        <v>2.5</v>
      </c>
      <c r="AC182" s="30">
        <f>Data!$Q182-Data!$R182</f>
        <v>4</v>
      </c>
      <c r="AD182" s="30">
        <f>(Data!$AA182+Data!$AB182)/SUM(Data!$AA182:$AC182)</f>
        <v>0.75</v>
      </c>
      <c r="AE182" s="31">
        <f>Data!$AA182^2/SQRT(Data!$AA182^2+Data!$AB182^2+Data!$AC182^2)</f>
        <v>8.5088516</v>
      </c>
      <c r="AF182" s="31">
        <f>Data!$AB182^2/SQRT(Data!$AA182^2+Data!$AB182^2+Data!$AC182^2)</f>
        <v>0.589255651</v>
      </c>
      <c r="AG182" s="31">
        <f>Data!$AC182^2/SQRT(Data!$AA182^2+Data!$AB182^2+Data!$AC182^2)</f>
        <v>1.508494467</v>
      </c>
      <c r="AH182" s="30">
        <f>Data!$S182-Data!$T182</f>
        <v>5</v>
      </c>
      <c r="AI182" s="30">
        <f>Data!$T182-Data!$U182</f>
        <v>6</v>
      </c>
      <c r="AJ182" s="30">
        <f>Data!$U182-Data!$V182</f>
        <v>0</v>
      </c>
      <c r="AK182" s="30">
        <f>(Data!$AH182+Data!$AI182)/(Data!$AH182+Data!$AI182+Data!$AJ182)</f>
        <v>1</v>
      </c>
      <c r="AL182" s="32">
        <f>Data!$AH182^2/SQRT(Data!$AH182^2+Data!$AI182^2+Data!$AJ182^2)</f>
        <v>3.200921998</v>
      </c>
      <c r="AM182" s="32">
        <f>Data!$AI182^2/SQRT(Data!$AH182^2+Data!$AI182^2+Data!$AJ182^2)</f>
        <v>4.609327678</v>
      </c>
      <c r="AN182" s="32">
        <f>Data!$AJ182^2/SQRT(Data!$AH182^2+Data!$AI182^2+Data!$AJ182^2)</f>
        <v>0</v>
      </c>
      <c r="AO182" s="30">
        <f>Data!$W182-Data!$X182</f>
        <v>6</v>
      </c>
      <c r="AP182" s="30">
        <f>Data!$X182-Data!$Y182</f>
        <v>11</v>
      </c>
      <c r="AQ182" s="30">
        <f>Data!$Y182-Data!$Z182</f>
        <v>0</v>
      </c>
      <c r="AR182" s="30">
        <f>(Data!$AO182+Data!$AP182)/(Data!$AO182+Data!$AP182+Data!$AQ182)</f>
        <v>1</v>
      </c>
      <c r="AS182" s="33">
        <f>Data!$AO182^2/SQRT(Data!$AO182^2+Data!$AP182^2+Data!$AQ182^2)</f>
        <v>2.873112784</v>
      </c>
      <c r="AT182" s="33">
        <f>Data!$AP182^2/SQRT(Data!$AO182^2+Data!$AP182^2+Data!$AQ182^2)</f>
        <v>9.656851302</v>
      </c>
      <c r="AU182" s="33">
        <f>Data!$AQ182^2/SQRT(Data!$AO182^2+Data!$AP182^2+Data!$AQ182^2)</f>
        <v>0</v>
      </c>
      <c r="AV182" s="34">
        <f>_xlfn.VAR.P(Data!$K182:$N182)</f>
        <v>34.671875</v>
      </c>
      <c r="AW182" s="35">
        <f>_xlfn.VAR.P(Data!$C182:$F182)</f>
        <v>21.1875</v>
      </c>
      <c r="AX182" s="36">
        <f>_xlfn.VAR.P(Data!$G182:$J182)</f>
        <v>53.5</v>
      </c>
      <c r="AY182" s="37"/>
      <c r="AZ182" s="38"/>
      <c r="BA182" s="39"/>
      <c r="BB182" s="30" t="str">
        <f>IF(AND(Data!$AE182&gt;Data!$AF182,Data!$AE182&gt;Data!$AG182),"1",IF(AND(Data!$AF182&gt;Data!$AE182,Data!$AF182&gt;Data!$AG182),IF(Data!$AF182&lt;2.5*Data!$AE182,"1.2",IF(OR(Data!$AE182&gt;2.5,Data!$AE182+Data!$AF182+Data!$AG182&lt;9),"2.2","2")),IF(AND(Data!$AG182&gt;3.5*Data!$AE182,Data!$AG182&gt;3.5*Data!$AF182,Data!$AE182+Data!$AF182+Data!$AG182&gt;11,Data!$AE182+Data!$AF182&lt;2,Data!$Q182&gt;=18),"3",IF((Data!$AE182&gt;3*Data!$AF182),"1.3",IF(AND(Data!$AF182&gt;3*Data!$AE182,Data!$AF182&gt;2),"2.3","3.3")))))</f>
        <v>1</v>
      </c>
      <c r="BC182" s="30" t="str">
        <f>IF(AND(Data!$AL182&gt;Data!$AM182,Data!$AL182&gt;Data!$AN182),"1",IF(AND(Data!$AM182&gt;Data!$AL182,Data!$AM182&gt;Data!$AN182),IF(Data!$AM182&lt;2.5*Data!$AL182,"1.2",IF(OR(Data!$AL182&gt;2.5,Data!$AL182+Data!$AM182+Data!$AN182&lt;9),"2.2","2")),IF(AND(Data!$AN182&gt;3.5*Data!$AL182,Data!$AN182&gt;3.5*Data!$AM182,Data!$AL182+Data!$AM182+Data!$AN182&gt;11,Data!$AL182+Data!$AM182&lt;2,Data!$U182&gt;=18),"3",IF((Data!$AL182&gt;3*Data!$AM182),"1.3",IF(AND(Data!$AM182&gt;3*Data!$AL182,Data!$AM182&gt;2),"2.3","3.3")))))</f>
        <v>1.2</v>
      </c>
      <c r="BD182" s="30" t="str">
        <f>IF(AND(Data!$AS182&gt;Data!$AT182,Data!$AS182&gt;Data!$AU182),"1",IF(AND(Data!$AT182&gt;Data!$AS182,Data!$AT182&gt;Data!$AU182),IF(Data!$AT182&lt;2.5*Data!$AS182,"1.2",IF(OR(Data!$AS182&gt;2.5,Data!$AS182+Data!$AT182+Data!$AU182&lt;9),"2.2","2")),IF(AND(Data!$AU182&gt;3.5*Data!$AS182,Data!$AU182&gt;3.5*Data!$AT182,Data!$AS182+Data!$AT182+Data!$AU182&gt;11,Data!$AS182+Data!$AT182&lt;2,Data!$Y182&gt;=18),"3",IF((Data!$AS182&gt;3*Data!$AT182),"1.3",IF(AND(Data!$AT182&gt;3*Data!$AS182,Data!$AT182&gt;2),"2.3","3.3")))))</f>
        <v>2.2</v>
      </c>
      <c r="BE182" s="30" t="str">
        <f t="array" ref="BE182">XLOOKUP(Data!$O182,Data!$K182:$N182,$K$1:$N$1,"?",0,1)&amp;XLOOKUP(Data!$P182,Data!$K182:$N182,$K$1:$N$1,"?",0,1)&amp;XLOOKUP(Data!$Q182,Data!$K182:$N182,$K$1:$N$1,"?",0,1)</f>
        <v>CDS</v>
      </c>
      <c r="BF182" s="30" t="str">
        <f t="array" ref="BF182">XLOOKUP(Data!$S182,Data!$C182:$F182,$C$1:$F$1,"?",0,1)&amp;XLOOKUP(Data!$T182,Data!$C182:$F182,$C$1:$F$1,"?",0,1)&amp;XLOOKUP(Data!$U182,Data!$C182:$F182,$C$1:$F$1,"?",0,1)</f>
        <v>CSD</v>
      </c>
      <c r="BG182" s="30" t="str">
        <f t="array" ref="BG182">XLOOKUP(Data!$W182,Data!$G182:$J182,$G$1:$J$1,"?",0,1)&amp;XLOOKUP(Data!$X182,Data!$G182:$J182,$G$1:$J$1,"?",0,1)&amp;XLOOKUP(Data!$Y182,Data!$G182:$J182,$G$1:$J$1,"?",0,1)</f>
        <v>CDI</v>
      </c>
      <c r="BH182" s="30" t="str">
        <f>VLOOKUP(LEFT(Data!$BE182,Data!$BB182),'Key 2'!$A$1:$C$40,2,FALSE)</f>
        <v>C</v>
      </c>
      <c r="BI182" s="30" t="str">
        <f>VLOOKUP(LEFT(Data!$BF182,Data!$BC182),'Key 2'!$A$1:$C$40,2,FALSE)</f>
        <v>C</v>
      </c>
      <c r="BJ182" s="30" t="str">
        <f>VLOOKUP(LEFT(Data!$BG182,Data!$BD182),'Key 2'!$A$1:$C$40,2,FALSE)</f>
        <v>DC</v>
      </c>
      <c r="BK182" s="30" t="str">
        <f>IF(AND(Data!$AV182&gt;=15,Data!$O182&gt;=20),"DG",IF(AND(Data!$AW182&gt;=15,Data!$S182&gt;=20),"MG",IF(AND(Data!$AV182&gt;=15,Data!$W182&gt;=20),"LG","0")))</f>
        <v>DG</v>
      </c>
      <c r="BL182" s="30" t="str">
        <f>IF(AND(Data!$BK182="DG",Data!$AW182&gt;=15,Data!$S182&gt;=20,Data!$BH182&lt;&gt;Data!$BI182),"MG","LG")</f>
        <v>LG</v>
      </c>
      <c r="BM182" s="30" t="str">
        <f>IF(Data!$BK182="DG",Data!$BH182,IF(Data!$BK182="MG",Data!$BI182,Data!$BJ182))</f>
        <v>C</v>
      </c>
      <c r="BN182" s="30" t="str">
        <f>IF(Data!$BL182="DG",Data!$BH182,IF(Data!$BL182="MG",Data!$BI182,Data!$BJ182))</f>
        <v>DC</v>
      </c>
      <c r="BO182" s="40"/>
      <c r="BP182" s="40"/>
      <c r="BQ182" s="40"/>
      <c r="BR182" s="41"/>
      <c r="BS182" s="41"/>
      <c r="BT182" s="41" t="str">
        <f>VLOOKUP(Data!$BR182,'Key 1'!$B$1:$D$15,2,FALSE)</f>
        <v>TI</v>
      </c>
      <c r="BU182" s="41" t="str">
        <f>VLOOKUP(Data!$BS182,'Key 1'!$B$1:$D$15,2,FALSE)</f>
        <v>TI</v>
      </c>
      <c r="BV182" s="41">
        <f>VLOOKUP(Data!$BR182,'Key 1'!$B$1:$D$15,3,FALSE)</f>
        <v>0</v>
      </c>
      <c r="BW182" s="41">
        <f>VLOOKUP(Data!$BS182,'Key 1'!$B$1:$D$15,3,FALSE)</f>
        <v>0</v>
      </c>
      <c r="BX182" s="41" t="str">
        <f>IF(Data!$BK182="DG",IF(INT(Data!$BB182)-Data!$BB182&lt;0,"Low","High"),IF(Data!$BK182="MG",IF(INT(Data!$BC182)-Data!$BC182&lt;0,"Low","High"),IF(Data!$BK182="LG",IF(INT(Data!$BD182)-Data!$BD182&lt;0,"Low","High"),"High")))</f>
        <v>High</v>
      </c>
      <c r="BY182" s="41" t="str">
        <f>IF(Data!$BL182="DG",IF(INT(Data!$BB182)-Data!$BB182&lt;0,"Low","High"),IF(Data!$BL182="MG",IF(INT(Data!$BC182)-Data!$BC182&lt;0,"Low","High"),IF(Data!$BL182="LG",IF(INT(Data!$BD182)-Data!$BD182&lt;0,"Low","High"),"High")))</f>
        <v>Low</v>
      </c>
      <c r="BZ182" s="41" t="str">
        <f>IF(AND(Data!$BX182="High",Data!$BY182="High"),"High","Low")</f>
        <v>Low</v>
      </c>
      <c r="CA182" s="41" t="str">
        <f>IF(AND(Data!$BM182=Data!$BT182,Data!$BN182=Data!$BU182),"Matched",IF(Data!$BM182=Data!$BT182,"Sec Missed", IF(Data!$BN182=Data!$BU182," Pri Missed", "Both Missed")))</f>
        <v>Both Missed</v>
      </c>
      <c r="CB182" s="42">
        <v>100.0</v>
      </c>
      <c r="CC182" s="42">
        <v>100.0</v>
      </c>
      <c r="CD182" s="42">
        <v>85.0</v>
      </c>
      <c r="CE182" s="43" t="s">
        <v>3</v>
      </c>
      <c r="CF182" s="43" t="s">
        <v>3</v>
      </c>
      <c r="CG182" s="43" t="s">
        <v>17</v>
      </c>
      <c r="CH182" s="45" t="s">
        <v>3</v>
      </c>
      <c r="CI182" s="43" t="s">
        <v>97</v>
      </c>
      <c r="CJ182" s="42">
        <v>100.0</v>
      </c>
      <c r="CK182" s="43" t="s">
        <v>17</v>
      </c>
      <c r="CL182" s="43" t="s">
        <v>98</v>
      </c>
      <c r="CM182" s="42">
        <v>85.01</v>
      </c>
      <c r="CN182" s="43" t="s">
        <v>99</v>
      </c>
      <c r="CO182" s="1"/>
      <c r="CP182" s="1"/>
      <c r="CQ182" s="1"/>
      <c r="CR182" s="1"/>
      <c r="CS182" s="1"/>
      <c r="CT182" s="1"/>
      <c r="CU182" s="1"/>
    </row>
    <row r="183" ht="48.0" customHeight="1">
      <c r="A183" s="28">
        <v>2337.0</v>
      </c>
      <c r="B183" s="29">
        <v>28.0</v>
      </c>
      <c r="C183" s="30">
        <v>20.0</v>
      </c>
      <c r="D183" s="30">
        <v>20.0</v>
      </c>
      <c r="E183" s="30">
        <v>7.0</v>
      </c>
      <c r="F183" s="30">
        <v>21.0</v>
      </c>
      <c r="G183" s="30">
        <v>25.0</v>
      </c>
      <c r="H183" s="30">
        <v>10.0</v>
      </c>
      <c r="I183" s="30">
        <v>4.0</v>
      </c>
      <c r="J183" s="30">
        <v>16.0</v>
      </c>
      <c r="K183" s="30">
        <v>23.0</v>
      </c>
      <c r="L183" s="30">
        <v>14.0</v>
      </c>
      <c r="M183" s="30">
        <v>4.0</v>
      </c>
      <c r="N183" s="30">
        <v>19.0</v>
      </c>
      <c r="O183" s="31">
        <f>LARGE(Data!$K183:$N183,1)</f>
        <v>23</v>
      </c>
      <c r="P183" s="31">
        <f>LARGE(Data!$K183:$N183,2)</f>
        <v>19</v>
      </c>
      <c r="Q183" s="31">
        <f>LARGE(Data!$K183:$N183,3)</f>
        <v>14</v>
      </c>
      <c r="R183" s="31">
        <f>LARGE(Data!$K183:$N183,4)</f>
        <v>4</v>
      </c>
      <c r="S183" s="32">
        <f>LARGE(Data!$C183:$F183,1)</f>
        <v>21</v>
      </c>
      <c r="T183" s="32">
        <f>LARGE(Data!$C183:$F183,2)</f>
        <v>20</v>
      </c>
      <c r="U183" s="32">
        <f>LARGE(Data!$C183:$F183,3)</f>
        <v>20</v>
      </c>
      <c r="V183" s="32">
        <f>LARGE(Data!$C183:$F183,4)</f>
        <v>7</v>
      </c>
      <c r="W183" s="33">
        <f>LARGE(Data!$G183:$J183,1)</f>
        <v>25</v>
      </c>
      <c r="X183" s="33">
        <f>LARGE(Data!$G183:$J183,2)</f>
        <v>16</v>
      </c>
      <c r="Y183" s="33">
        <f>LARGE(Data!$G183:$J183,3)</f>
        <v>10</v>
      </c>
      <c r="Z183" s="33">
        <f>LARGE(Data!$G183:$J183,4)</f>
        <v>4</v>
      </c>
      <c r="AA183" s="30">
        <f>Data!$O183-Data!$P183</f>
        <v>4</v>
      </c>
      <c r="AB183" s="30">
        <f>Data!$P183-Data!$Q183</f>
        <v>5</v>
      </c>
      <c r="AC183" s="30">
        <f>Data!$Q183-Data!$R183</f>
        <v>10</v>
      </c>
      <c r="AD183" s="30">
        <f>(Data!$AA183+Data!$AB183)/SUM(Data!$AA183:$AC183)</f>
        <v>0.4736842105</v>
      </c>
      <c r="AE183" s="31">
        <f>Data!$AA183^2/SQRT(Data!$AA183^2+Data!$AB183^2+Data!$AC183^2)</f>
        <v>1.347443074</v>
      </c>
      <c r="AF183" s="31">
        <f>Data!$AB183^2/SQRT(Data!$AA183^2+Data!$AB183^2+Data!$AC183^2)</f>
        <v>2.105379803</v>
      </c>
      <c r="AG183" s="31">
        <f>Data!$AC183^2/SQRT(Data!$AA183^2+Data!$AB183^2+Data!$AC183^2)</f>
        <v>8.421519211</v>
      </c>
      <c r="AH183" s="30">
        <f>Data!$S183-Data!$T183</f>
        <v>1</v>
      </c>
      <c r="AI183" s="30">
        <f>Data!$T183-Data!$U183</f>
        <v>0</v>
      </c>
      <c r="AJ183" s="30">
        <f>Data!$U183-Data!$V183</f>
        <v>13</v>
      </c>
      <c r="AK183" s="30">
        <f>(Data!$AH183+Data!$AI183)/(Data!$AH183+Data!$AI183+Data!$AJ183)</f>
        <v>0.07142857143</v>
      </c>
      <c r="AL183" s="32">
        <f>Data!$AH183^2/SQRT(Data!$AH183^2+Data!$AI183^2+Data!$AJ183^2)</f>
        <v>0.07669649888</v>
      </c>
      <c r="AM183" s="32">
        <f>Data!$AI183^2/SQRT(Data!$AH183^2+Data!$AI183^2+Data!$AJ183^2)</f>
        <v>0</v>
      </c>
      <c r="AN183" s="32">
        <f>Data!$AJ183^2/SQRT(Data!$AH183^2+Data!$AI183^2+Data!$AJ183^2)</f>
        <v>12.96170831</v>
      </c>
      <c r="AO183" s="30">
        <f>Data!$W183-Data!$X183</f>
        <v>9</v>
      </c>
      <c r="AP183" s="30">
        <f>Data!$X183-Data!$Y183</f>
        <v>6</v>
      </c>
      <c r="AQ183" s="30">
        <f>Data!$Y183-Data!$Z183</f>
        <v>6</v>
      </c>
      <c r="AR183" s="30">
        <f>(Data!$AO183+Data!$AP183)/(Data!$AO183+Data!$AP183+Data!$AQ183)</f>
        <v>0.7142857143</v>
      </c>
      <c r="AS183" s="33">
        <f>Data!$AO183^2/SQRT(Data!$AO183^2+Data!$AP183^2+Data!$AQ183^2)</f>
        <v>6.548461876</v>
      </c>
      <c r="AT183" s="33">
        <f>Data!$AP183^2/SQRT(Data!$AO183^2+Data!$AP183^2+Data!$AQ183^2)</f>
        <v>2.9104275</v>
      </c>
      <c r="AU183" s="33">
        <f>Data!$AQ183^2/SQRT(Data!$AO183^2+Data!$AP183^2+Data!$AQ183^2)</f>
        <v>2.9104275</v>
      </c>
      <c r="AV183" s="34">
        <f>_xlfn.VAR.P(Data!$K183:$N183)</f>
        <v>50.5</v>
      </c>
      <c r="AW183" s="35">
        <f>_xlfn.VAR.P(Data!$C183:$F183)</f>
        <v>33.5</v>
      </c>
      <c r="AX183" s="36">
        <f>_xlfn.VAR.P(Data!$G183:$J183)</f>
        <v>60.1875</v>
      </c>
      <c r="AY183" s="37"/>
      <c r="AZ183" s="38"/>
      <c r="BA183" s="39"/>
      <c r="BB183" s="30" t="str">
        <f>IF(AND(Data!$AE183&gt;Data!$AF183,Data!$AE183&gt;Data!$AG183),"1",IF(AND(Data!$AF183&gt;Data!$AE183,Data!$AF183&gt;Data!$AG183),IF(Data!$AF183&lt;2.5*Data!$AE183,"1.2",IF(OR(Data!$AE183&gt;2.5,Data!$AE183+Data!$AF183+Data!$AG183&lt;9),"2.2","2")),IF(AND(Data!$AG183&gt;3.5*Data!$AE183,Data!$AG183&gt;3.5*Data!$AF183,Data!$AE183+Data!$AF183+Data!$AG183&gt;11,Data!$AE183+Data!$AF183&lt;2,Data!$Q183&gt;=18),"3",IF((Data!$AE183&gt;3*Data!$AF183),"1.3",IF(AND(Data!$AF183&gt;3*Data!$AE183,Data!$AF183&gt;2),"2.3","3.3")))))</f>
        <v>3.3</v>
      </c>
      <c r="BC183" s="30" t="str">
        <f>IF(AND(Data!$AL183&gt;Data!$AM183,Data!$AL183&gt;Data!$AN183),"1",IF(AND(Data!$AM183&gt;Data!$AL183,Data!$AM183&gt;Data!$AN183),IF(Data!$AM183&lt;2.5*Data!$AL183,"1.2",IF(OR(Data!$AL183&gt;2.5,Data!$AL183+Data!$AM183+Data!$AN183&lt;9),"2.2","2")),IF(AND(Data!$AN183&gt;3.5*Data!$AL183,Data!$AN183&gt;3.5*Data!$AM183,Data!$AL183+Data!$AM183+Data!$AN183&gt;11,Data!$AL183+Data!$AM183&lt;2,Data!$U183&gt;=18),"3",IF((Data!$AL183&gt;3*Data!$AM183),"1.3",IF(AND(Data!$AM183&gt;3*Data!$AL183,Data!$AM183&gt;2),"2.3","3.3")))))</f>
        <v>3</v>
      </c>
      <c r="BD183" s="30" t="str">
        <f>IF(AND(Data!$AS183&gt;Data!$AT183,Data!$AS183&gt;Data!$AU183),"1",IF(AND(Data!$AT183&gt;Data!$AS183,Data!$AT183&gt;Data!$AU183),IF(Data!$AT183&lt;2.5*Data!$AS183,"1.2",IF(OR(Data!$AS183&gt;2.5,Data!$AS183+Data!$AT183+Data!$AU183&lt;9),"2.2","2")),IF(AND(Data!$AU183&gt;3.5*Data!$AS183,Data!$AU183&gt;3.5*Data!$AT183,Data!$AS183+Data!$AT183+Data!$AU183&gt;11,Data!$AS183+Data!$AT183&lt;2,Data!$Y183&gt;=18),"3",IF((Data!$AS183&gt;3*Data!$AT183),"1.3",IF(AND(Data!$AT183&gt;3*Data!$AS183,Data!$AT183&gt;2),"2.3","3.3")))))</f>
        <v>1</v>
      </c>
      <c r="BE183" s="30" t="str">
        <f t="array" ref="BE183">XLOOKUP(Data!$O183,Data!$K183:$N183,$K$1:$N$1,"?",0,1)&amp;XLOOKUP(Data!$P183,Data!$K183:$N183,$K$1:$N$1,"?",0,1)&amp;XLOOKUP(Data!$Q183,Data!$K183:$N183,$K$1:$N$1,"?",0,1)</f>
        <v>DCI</v>
      </c>
      <c r="BF183" s="30" t="str">
        <f t="array" ref="BF183">XLOOKUP(Data!$S183,Data!$C183:$F183,$C$1:$F$1,"?",0,1)&amp;XLOOKUP(Data!$T183,Data!$C183:$F183,$C$1:$F$1,"?",0,1)&amp;XLOOKUP(Data!$U183,Data!$C183:$F183,$C$1:$F$1,"?",0,1)</f>
        <v>CDD</v>
      </c>
      <c r="BG183" s="30" t="str">
        <f t="array" ref="BG183">XLOOKUP(Data!$W183,Data!$G183:$J183,$G$1:$J$1,"?",0,1)&amp;XLOOKUP(Data!$X183,Data!$G183:$J183,$G$1:$J$1,"?",0,1)&amp;XLOOKUP(Data!$Y183,Data!$G183:$J183,$G$1:$J$1,"?",0,1)</f>
        <v>DCI</v>
      </c>
      <c r="BH183" s="30" t="str">
        <f>VLOOKUP(LEFT(Data!$BE183,Data!$BB183),'Key 2'!$A$1:$C$40,2,FALSE)</f>
        <v>DIC</v>
      </c>
      <c r="BI183" s="30" t="str">
        <f>VLOOKUP(LEFT(Data!$BF183,Data!$BC183),'Key 2'!$A$1:$C$40,2,FALSE)</f>
        <v>#N/A</v>
      </c>
      <c r="BJ183" s="30" t="str">
        <f>VLOOKUP(LEFT(Data!$BG183,Data!$BD183),'Key 2'!$A$1:$C$40,2,FALSE)</f>
        <v>D</v>
      </c>
      <c r="BK183" s="30" t="str">
        <f>IF(AND(Data!$AV183&gt;=15,Data!$O183&gt;=20),"DG",IF(AND(Data!$AW183&gt;=15,Data!$S183&gt;=20),"MG",IF(AND(Data!$AV183&gt;=15,Data!$W183&gt;=20),"LG","0")))</f>
        <v>DG</v>
      </c>
      <c r="BL183" s="30" t="str">
        <f>IF(AND(Data!$BK183="DG",Data!$AW183&gt;=15,Data!$S183&gt;=20,Data!$BH183&lt;&gt;Data!$BI183),"MG","LG")</f>
        <v>#N/A</v>
      </c>
      <c r="BM183" s="30" t="str">
        <f>IF(Data!$BK183="DG",Data!$BH183,IF(Data!$BK183="MG",Data!$BI183,Data!$BJ183))</f>
        <v>DIC</v>
      </c>
      <c r="BN183" s="30" t="str">
        <f>IF(Data!$BL183="DG",Data!$BH183,IF(Data!$BL183="MG",Data!$BI183,Data!$BJ183))</f>
        <v>#N/A</v>
      </c>
      <c r="BO183" s="40"/>
      <c r="BP183" s="40"/>
      <c r="BQ183" s="40"/>
      <c r="BR183" s="41"/>
      <c r="BS183" s="41"/>
      <c r="BT183" s="41" t="str">
        <f>VLOOKUP(Data!$BR183,'Key 1'!$B$1:$D$15,2,FALSE)</f>
        <v>TI</v>
      </c>
      <c r="BU183" s="41" t="str">
        <f>VLOOKUP(Data!$BS183,'Key 1'!$B$1:$D$15,2,FALSE)</f>
        <v>TI</v>
      </c>
      <c r="BV183" s="41">
        <f>VLOOKUP(Data!$BR183,'Key 1'!$B$1:$D$15,3,FALSE)</f>
        <v>0</v>
      </c>
      <c r="BW183" s="41">
        <f>VLOOKUP(Data!$BS183,'Key 1'!$B$1:$D$15,3,FALSE)</f>
        <v>0</v>
      </c>
      <c r="BX183" s="41" t="str">
        <f>IF(Data!$BK183="DG",IF(INT(Data!$BB183)-Data!$BB183&lt;0,"Low","High"),IF(Data!$BK183="MG",IF(INT(Data!$BC183)-Data!$BC183&lt;0,"Low","High"),IF(Data!$BK183="LG",IF(INT(Data!$BD183)-Data!$BD183&lt;0,"Low","High"),"High")))</f>
        <v>Low</v>
      </c>
      <c r="BY183" s="41" t="str">
        <f>IF(Data!$BL183="DG",IF(INT(Data!$BB183)-Data!$BB183&lt;0,"Low","High"),IF(Data!$BL183="MG",IF(INT(Data!$BC183)-Data!$BC183&lt;0,"Low","High"),IF(Data!$BL183="LG",IF(INT(Data!$BD183)-Data!$BD183&lt;0,"Low","High"),"High")))</f>
        <v>#N/A</v>
      </c>
      <c r="BZ183" s="41" t="str">
        <f>IF(AND(Data!$BX183="High",Data!$BY183="High"),"High","Low")</f>
        <v>#N/A</v>
      </c>
      <c r="CA183" s="41" t="str">
        <f>IF(AND(Data!$BM183=Data!$BT183,Data!$BN183=Data!$BU183),"Matched",IF(Data!$BM183=Data!$BT183,"Sec Missed", IF(Data!$BN183=Data!$BU183," Pri Missed", "Both Missed")))</f>
        <v>#N/A</v>
      </c>
      <c r="CB183" s="42">
        <v>100.0</v>
      </c>
      <c r="CC183" s="42">
        <v>100.0</v>
      </c>
      <c r="CD183" s="42">
        <v>100.0</v>
      </c>
      <c r="CE183" s="43" t="s">
        <v>17</v>
      </c>
      <c r="CF183" s="43" t="s">
        <v>101</v>
      </c>
      <c r="CG183" s="43" t="s">
        <v>0</v>
      </c>
      <c r="CH183" s="45" t="s">
        <v>17</v>
      </c>
      <c r="CI183" s="43" t="s">
        <v>97</v>
      </c>
      <c r="CJ183" s="42">
        <v>100.0</v>
      </c>
      <c r="CK183" s="43" t="s">
        <v>101</v>
      </c>
      <c r="CL183" s="43" t="s">
        <v>102</v>
      </c>
      <c r="CM183" s="42">
        <v>100.0</v>
      </c>
      <c r="CN183" s="43" t="s">
        <v>99</v>
      </c>
      <c r="CO183" s="1"/>
      <c r="CP183" s="1"/>
      <c r="CQ183" s="1"/>
      <c r="CR183" s="1"/>
      <c r="CS183" s="1"/>
      <c r="CT183" s="1"/>
      <c r="CU183" s="1"/>
    </row>
    <row r="184" ht="48.0" customHeight="1">
      <c r="A184" s="28">
        <v>2338.0</v>
      </c>
      <c r="B184" s="29">
        <v>28.0</v>
      </c>
      <c r="C184" s="30">
        <v>9.0</v>
      </c>
      <c r="D184" s="30">
        <v>16.0</v>
      </c>
      <c r="E184" s="30">
        <v>19.0</v>
      </c>
      <c r="F184" s="30">
        <v>19.0</v>
      </c>
      <c r="G184" s="30">
        <v>12.0</v>
      </c>
      <c r="H184" s="30">
        <v>20.0</v>
      </c>
      <c r="I184" s="30">
        <v>12.0</v>
      </c>
      <c r="J184" s="30">
        <v>18.5</v>
      </c>
      <c r="K184" s="30">
        <v>11.0</v>
      </c>
      <c r="L184" s="30">
        <v>17.5</v>
      </c>
      <c r="M184" s="30">
        <v>15.0</v>
      </c>
      <c r="N184" s="30">
        <v>19.0</v>
      </c>
      <c r="O184" s="31">
        <f>LARGE(Data!$K184:$N184,1)</f>
        <v>19</v>
      </c>
      <c r="P184" s="31">
        <f>LARGE(Data!$K184:$N184,2)</f>
        <v>17.5</v>
      </c>
      <c r="Q184" s="31">
        <f>LARGE(Data!$K184:$N184,3)</f>
        <v>15</v>
      </c>
      <c r="R184" s="31">
        <f>LARGE(Data!$K184:$N184,4)</f>
        <v>11</v>
      </c>
      <c r="S184" s="32">
        <f>LARGE(Data!$C184:$F184,1)</f>
        <v>19</v>
      </c>
      <c r="T184" s="32">
        <f>LARGE(Data!$C184:$F184,2)</f>
        <v>19</v>
      </c>
      <c r="U184" s="32">
        <f>LARGE(Data!$C184:$F184,3)</f>
        <v>16</v>
      </c>
      <c r="V184" s="32">
        <f>LARGE(Data!$C184:$F184,4)</f>
        <v>9</v>
      </c>
      <c r="W184" s="33">
        <f>LARGE(Data!$G184:$J184,1)</f>
        <v>20</v>
      </c>
      <c r="X184" s="33">
        <f>LARGE(Data!$G184:$J184,2)</f>
        <v>18.5</v>
      </c>
      <c r="Y184" s="33">
        <f>LARGE(Data!$G184:$J184,3)</f>
        <v>12</v>
      </c>
      <c r="Z184" s="33">
        <f>LARGE(Data!$G184:$J184,4)</f>
        <v>12</v>
      </c>
      <c r="AA184" s="30">
        <f>Data!$O184-Data!$P184</f>
        <v>1.5</v>
      </c>
      <c r="AB184" s="30">
        <f>Data!$P184-Data!$Q184</f>
        <v>2.5</v>
      </c>
      <c r="AC184" s="30">
        <f>Data!$Q184-Data!$R184</f>
        <v>4</v>
      </c>
      <c r="AD184" s="30">
        <f>(Data!$AA184+Data!$AB184)/SUM(Data!$AA184:$AC184)</f>
        <v>0.5</v>
      </c>
      <c r="AE184" s="31">
        <f>Data!$AA184^2/SQRT(Data!$AA184^2+Data!$AB184^2+Data!$AC184^2)</f>
        <v>0.454568645</v>
      </c>
      <c r="AF184" s="31">
        <f>Data!$AB184^2/SQRT(Data!$AA184^2+Data!$AB184^2+Data!$AC184^2)</f>
        <v>1.262690681</v>
      </c>
      <c r="AG184" s="31">
        <f>Data!$AC184^2/SQRT(Data!$AA184^2+Data!$AB184^2+Data!$AC184^2)</f>
        <v>3.232488143</v>
      </c>
      <c r="AH184" s="30">
        <f>Data!$S184-Data!$T184</f>
        <v>0</v>
      </c>
      <c r="AI184" s="30">
        <f>Data!$T184-Data!$U184</f>
        <v>3</v>
      </c>
      <c r="AJ184" s="30">
        <f>Data!$U184-Data!$V184</f>
        <v>7</v>
      </c>
      <c r="AK184" s="30">
        <f>(Data!$AH184+Data!$AI184)/(Data!$AH184+Data!$AI184+Data!$AJ184)</f>
        <v>0.3</v>
      </c>
      <c r="AL184" s="32">
        <f>Data!$AH184^2/SQRT(Data!$AH184^2+Data!$AI184^2+Data!$AJ184^2)</f>
        <v>0</v>
      </c>
      <c r="AM184" s="32">
        <f>Data!$AI184^2/SQRT(Data!$AH184^2+Data!$AI184^2+Data!$AJ184^2)</f>
        <v>1.181757896</v>
      </c>
      <c r="AN184" s="32">
        <f>Data!$AJ184^2/SQRT(Data!$AH184^2+Data!$AI184^2+Data!$AJ184^2)</f>
        <v>6.43401521</v>
      </c>
      <c r="AO184" s="30">
        <f>Data!$W184-Data!$X184</f>
        <v>1.5</v>
      </c>
      <c r="AP184" s="30">
        <f>Data!$X184-Data!$Y184</f>
        <v>6.5</v>
      </c>
      <c r="AQ184" s="30">
        <f>Data!$Y184-Data!$Z184</f>
        <v>0</v>
      </c>
      <c r="AR184" s="30">
        <f>(Data!$AO184+Data!$AP184)/(Data!$AO184+Data!$AP184+Data!$AQ184)</f>
        <v>1</v>
      </c>
      <c r="AS184" s="33">
        <f>Data!$AO184^2/SQRT(Data!$AO184^2+Data!$AP184^2+Data!$AQ184^2)</f>
        <v>0.33728926</v>
      </c>
      <c r="AT184" s="33">
        <f>Data!$AP184^2/SQRT(Data!$AO184^2+Data!$AP184^2+Data!$AQ184^2)</f>
        <v>6.333542772</v>
      </c>
      <c r="AU184" s="33">
        <f>Data!$AQ184^2/SQRT(Data!$AO184^2+Data!$AP184^2+Data!$AQ184^2)</f>
        <v>0</v>
      </c>
      <c r="AV184" s="34">
        <f>_xlfn.VAR.P(Data!$K184:$N184)</f>
        <v>9.171875</v>
      </c>
      <c r="AW184" s="35">
        <f>_xlfn.VAR.P(Data!$C184:$F184)</f>
        <v>16.6875</v>
      </c>
      <c r="AX184" s="36">
        <f>_xlfn.VAR.P(Data!$G184:$J184)</f>
        <v>13.421875</v>
      </c>
      <c r="AY184" s="37"/>
      <c r="AZ184" s="38"/>
      <c r="BA184" s="39"/>
      <c r="BB184" s="30" t="str">
        <f>IF(AND(Data!$AE184&gt;Data!$AF184,Data!$AE184&gt;Data!$AG184),"1",IF(AND(Data!$AF184&gt;Data!$AE184,Data!$AF184&gt;Data!$AG184),IF(Data!$AF184&lt;2.5*Data!$AE184,"1.2",IF(OR(Data!$AE184&gt;2.5,Data!$AE184+Data!$AF184+Data!$AG184&lt;9),"2.2","2")),IF(AND(Data!$AG184&gt;3.5*Data!$AE184,Data!$AG184&gt;3.5*Data!$AF184,Data!$AE184+Data!$AF184+Data!$AG184&gt;11,Data!$AE184+Data!$AF184&lt;2,Data!$Q184&gt;=18),"3",IF((Data!$AE184&gt;3*Data!$AF184),"1.3",IF(AND(Data!$AF184&gt;3*Data!$AE184,Data!$AF184&gt;2),"2.3","3.3")))))</f>
        <v>3.3</v>
      </c>
      <c r="BC184" s="30" t="str">
        <f>IF(AND(Data!$AL184&gt;Data!$AM184,Data!$AL184&gt;Data!$AN184),"1",IF(AND(Data!$AM184&gt;Data!$AL184,Data!$AM184&gt;Data!$AN184),IF(Data!$AM184&lt;2.5*Data!$AL184,"1.2",IF(OR(Data!$AL184&gt;2.5,Data!$AL184+Data!$AM184+Data!$AN184&lt;9),"2.2","2")),IF(AND(Data!$AN184&gt;3.5*Data!$AL184,Data!$AN184&gt;3.5*Data!$AM184,Data!$AL184+Data!$AM184+Data!$AN184&gt;11,Data!$AL184+Data!$AM184&lt;2,Data!$U184&gt;=18),"3",IF((Data!$AL184&gt;3*Data!$AM184),"1.3",IF(AND(Data!$AM184&gt;3*Data!$AL184,Data!$AM184&gt;2),"2.3","3.3")))))</f>
        <v>3.3</v>
      </c>
      <c r="BD184" s="30" t="str">
        <f>IF(AND(Data!$AS184&gt;Data!$AT184,Data!$AS184&gt;Data!$AU184),"1",IF(AND(Data!$AT184&gt;Data!$AS184,Data!$AT184&gt;Data!$AU184),IF(Data!$AT184&lt;2.5*Data!$AS184,"1.2",IF(OR(Data!$AS184&gt;2.5,Data!$AS184+Data!$AT184+Data!$AU184&lt;9),"2.2","2")),IF(AND(Data!$AU184&gt;3.5*Data!$AS184,Data!$AU184&gt;3.5*Data!$AT184,Data!$AS184+Data!$AT184+Data!$AU184&gt;11,Data!$AS184+Data!$AT184&lt;2,Data!$Y184&gt;=18),"3",IF((Data!$AS184&gt;3*Data!$AT184),"1.3",IF(AND(Data!$AT184&gt;3*Data!$AS184,Data!$AT184&gt;2),"2.3","3.3")))))</f>
        <v>2.2</v>
      </c>
      <c r="BE184" s="30" t="str">
        <f t="array" ref="BE184">XLOOKUP(Data!$O184,Data!$K184:$N184,$K$1:$N$1,"?",0,1)&amp;XLOOKUP(Data!$P184,Data!$K184:$N184,$K$1:$N$1,"?",0,1)&amp;XLOOKUP(Data!$Q184,Data!$K184:$N184,$K$1:$N$1,"?",0,1)</f>
        <v>CIS</v>
      </c>
      <c r="BF184" s="30" t="str">
        <f t="array" ref="BF184">XLOOKUP(Data!$S184,Data!$C184:$F184,$C$1:$F$1,"?",0,1)&amp;XLOOKUP(Data!$T184,Data!$C184:$F184,$C$1:$F$1,"?",0,1)&amp;XLOOKUP(Data!$U184,Data!$C184:$F184,$C$1:$F$1,"?",0,1)</f>
        <v>SSI</v>
      </c>
      <c r="BG184" s="30" t="str">
        <f t="array" ref="BG184">XLOOKUP(Data!$W184,Data!$G184:$J184,$G$1:$J$1,"?",0,1)&amp;XLOOKUP(Data!$X184,Data!$G184:$J184,$G$1:$J$1,"?",0,1)&amp;XLOOKUP(Data!$Y184,Data!$G184:$J184,$G$1:$J$1,"?",0,1)</f>
        <v>ICD</v>
      </c>
      <c r="BH184" s="30" t="str">
        <f>VLOOKUP(LEFT(Data!$BE184,Data!$BB184),'Key 2'!$A$1:$C$40,2,FALSE)</f>
        <v>ISC</v>
      </c>
      <c r="BI184" s="30" t="str">
        <f>VLOOKUP(LEFT(Data!$BF184,Data!$BC184),'Key 2'!$A$1:$C$40,2,FALSE)</f>
        <v>#N/A</v>
      </c>
      <c r="BJ184" s="30" t="str">
        <f>VLOOKUP(LEFT(Data!$BG184,Data!$BD184),'Key 2'!$A$1:$C$40,2,FALSE)</f>
        <v>IC</v>
      </c>
      <c r="BK184" s="30" t="str">
        <f>IF(AND(Data!$AV184&gt;=15,Data!$O184&gt;=20),"DG",IF(AND(Data!$AW184&gt;=15,Data!$S184&gt;=20),"MG",IF(AND(Data!$AV184&gt;=15,Data!$W184&gt;=20),"LG","0")))</f>
        <v>0</v>
      </c>
      <c r="BL184" s="30" t="str">
        <f>IF(AND(Data!$BK184="DG",Data!$AW184&gt;=15,Data!$S184&gt;=20,Data!$BH184&lt;&gt;Data!$BI184),"MG","LG")</f>
        <v>#N/A</v>
      </c>
      <c r="BM184" s="30" t="str">
        <f>IF(Data!$BK184="DG",Data!$BH184,IF(Data!$BK184="MG",Data!$BI184,Data!$BJ184))</f>
        <v>IC</v>
      </c>
      <c r="BN184" s="30" t="str">
        <f>IF(Data!$BL184="DG",Data!$BH184,IF(Data!$BL184="MG",Data!$BI184,Data!$BJ184))</f>
        <v>#N/A</v>
      </c>
      <c r="BO184" s="40"/>
      <c r="BP184" s="40"/>
      <c r="BQ184" s="40"/>
      <c r="BR184" s="41"/>
      <c r="BS184" s="41"/>
      <c r="BT184" s="41" t="str">
        <f>VLOOKUP(Data!$BR184,'Key 1'!$B$1:$D$15,2,FALSE)</f>
        <v>TI</v>
      </c>
      <c r="BU184" s="41" t="str">
        <f>VLOOKUP(Data!$BS184,'Key 1'!$B$1:$D$15,2,FALSE)</f>
        <v>TI</v>
      </c>
      <c r="BV184" s="41">
        <f>VLOOKUP(Data!$BR184,'Key 1'!$B$1:$D$15,3,FALSE)</f>
        <v>0</v>
      </c>
      <c r="BW184" s="41">
        <f>VLOOKUP(Data!$BS184,'Key 1'!$B$1:$D$15,3,FALSE)</f>
        <v>0</v>
      </c>
      <c r="BX184" s="41" t="str">
        <f>IF(Data!$BK184="DG",IF(INT(Data!$BB184)-Data!$BB184&lt;0,"Low","High"),IF(Data!$BK184="MG",IF(INT(Data!$BC184)-Data!$BC184&lt;0,"Low","High"),IF(Data!$BK184="LG",IF(INT(Data!$BD184)-Data!$BD184&lt;0,"Low","High"),"High")))</f>
        <v>High</v>
      </c>
      <c r="BY184" s="41" t="str">
        <f>IF(Data!$BL184="DG",IF(INT(Data!$BB184)-Data!$BB184&lt;0,"Low","High"),IF(Data!$BL184="MG",IF(INT(Data!$BC184)-Data!$BC184&lt;0,"Low","High"),IF(Data!$BL184="LG",IF(INT(Data!$BD184)-Data!$BD184&lt;0,"Low","High"),"High")))</f>
        <v>#N/A</v>
      </c>
      <c r="BZ184" s="41" t="str">
        <f>IF(AND(Data!$BX184="High",Data!$BY184="High"),"High","Low")</f>
        <v>#N/A</v>
      </c>
      <c r="CA184" s="41" t="str">
        <f>IF(AND(Data!$BM184=Data!$BT184,Data!$BN184=Data!$BU184),"Matched",IF(Data!$BM184=Data!$BT184,"Sec Missed", IF(Data!$BN184=Data!$BU184," Pri Missed", "Both Missed")))</f>
        <v>#N/A</v>
      </c>
      <c r="CB184" s="43" t="s">
        <v>100</v>
      </c>
      <c r="CC184" s="42">
        <v>100.0</v>
      </c>
      <c r="CD184" s="43" t="s">
        <v>100</v>
      </c>
      <c r="CE184" s="44"/>
      <c r="CF184" s="43" t="s">
        <v>108</v>
      </c>
      <c r="CG184" s="44"/>
      <c r="CH184" s="45" t="s">
        <v>108</v>
      </c>
      <c r="CI184" s="43" t="s">
        <v>102</v>
      </c>
      <c r="CJ184" s="42">
        <v>100.0</v>
      </c>
      <c r="CK184" s="43" t="s">
        <v>108</v>
      </c>
      <c r="CL184" s="43" t="s">
        <v>102</v>
      </c>
      <c r="CM184" s="42">
        <v>100.0</v>
      </c>
      <c r="CN184" s="43" t="s">
        <v>99</v>
      </c>
      <c r="CO184" s="1"/>
      <c r="CP184" s="1"/>
      <c r="CQ184" s="1"/>
      <c r="CR184" s="1"/>
      <c r="CS184" s="1"/>
      <c r="CT184" s="1"/>
      <c r="CU184" s="1"/>
    </row>
    <row r="185" ht="48.0" customHeight="1">
      <c r="A185" s="28">
        <v>2339.0</v>
      </c>
      <c r="B185" s="29">
        <v>28.0</v>
      </c>
      <c r="C185" s="30">
        <v>19.0</v>
      </c>
      <c r="D185" s="30">
        <v>20.0</v>
      </c>
      <c r="E185" s="30">
        <v>4.0</v>
      </c>
      <c r="F185" s="30">
        <v>24.0</v>
      </c>
      <c r="G185" s="30">
        <v>18.0</v>
      </c>
      <c r="H185" s="30">
        <v>16.0</v>
      </c>
      <c r="I185" s="30">
        <v>9.0</v>
      </c>
      <c r="J185" s="30">
        <v>18.5</v>
      </c>
      <c r="K185" s="30">
        <v>17.0</v>
      </c>
      <c r="L185" s="30">
        <v>17.5</v>
      </c>
      <c r="M185" s="30">
        <v>6.0</v>
      </c>
      <c r="N185" s="30">
        <v>23.0</v>
      </c>
      <c r="O185" s="31">
        <f>LARGE(Data!$K185:$N185,1)</f>
        <v>23</v>
      </c>
      <c r="P185" s="31">
        <f>LARGE(Data!$K185:$N185,2)</f>
        <v>17.5</v>
      </c>
      <c r="Q185" s="31">
        <f>LARGE(Data!$K185:$N185,3)</f>
        <v>17</v>
      </c>
      <c r="R185" s="31">
        <f>LARGE(Data!$K185:$N185,4)</f>
        <v>6</v>
      </c>
      <c r="S185" s="32">
        <f>LARGE(Data!$C185:$F185,1)</f>
        <v>24</v>
      </c>
      <c r="T185" s="32">
        <f>LARGE(Data!$C185:$F185,2)</f>
        <v>20</v>
      </c>
      <c r="U185" s="32">
        <f>LARGE(Data!$C185:$F185,3)</f>
        <v>19</v>
      </c>
      <c r="V185" s="32">
        <f>LARGE(Data!$C185:$F185,4)</f>
        <v>4</v>
      </c>
      <c r="W185" s="33">
        <f>LARGE(Data!$G185:$J185,1)</f>
        <v>18.5</v>
      </c>
      <c r="X185" s="33">
        <f>LARGE(Data!$G185:$J185,2)</f>
        <v>18</v>
      </c>
      <c r="Y185" s="33">
        <f>LARGE(Data!$G185:$J185,3)</f>
        <v>16</v>
      </c>
      <c r="Z185" s="33">
        <f>LARGE(Data!$G185:$J185,4)</f>
        <v>9</v>
      </c>
      <c r="AA185" s="30">
        <f>Data!$O185-Data!$P185</f>
        <v>5.5</v>
      </c>
      <c r="AB185" s="30">
        <f>Data!$P185-Data!$Q185</f>
        <v>0.5</v>
      </c>
      <c r="AC185" s="30">
        <f>Data!$Q185-Data!$R185</f>
        <v>11</v>
      </c>
      <c r="AD185" s="30">
        <f>(Data!$AA185+Data!$AB185)/SUM(Data!$AA185:$AC185)</f>
        <v>0.3529411765</v>
      </c>
      <c r="AE185" s="31">
        <f>Data!$AA185^2/SQRT(Data!$AA185^2+Data!$AB185^2+Data!$AC185^2)</f>
        <v>2.457644503</v>
      </c>
      <c r="AF185" s="31">
        <f>Data!$AB185^2/SQRT(Data!$AA185^2+Data!$AB185^2+Data!$AC185^2)</f>
        <v>0.02031111159</v>
      </c>
      <c r="AG185" s="31">
        <f>Data!$AC185^2/SQRT(Data!$AA185^2+Data!$AB185^2+Data!$AC185^2)</f>
        <v>9.830578011</v>
      </c>
      <c r="AH185" s="30">
        <f>Data!$S185-Data!$T185</f>
        <v>4</v>
      </c>
      <c r="AI185" s="30">
        <f>Data!$T185-Data!$U185</f>
        <v>1</v>
      </c>
      <c r="AJ185" s="30">
        <f>Data!$U185-Data!$V185</f>
        <v>15</v>
      </c>
      <c r="AK185" s="30">
        <f>(Data!$AH185+Data!$AI185)/(Data!$AH185+Data!$AI185+Data!$AJ185)</f>
        <v>0.25</v>
      </c>
      <c r="AL185" s="32">
        <f>Data!$AH185^2/SQRT(Data!$AH185^2+Data!$AI185^2+Data!$AJ185^2)</f>
        <v>1.028518954</v>
      </c>
      <c r="AM185" s="32">
        <f>Data!$AI185^2/SQRT(Data!$AH185^2+Data!$AI185^2+Data!$AJ185^2)</f>
        <v>0.06428243465</v>
      </c>
      <c r="AN185" s="32">
        <f>Data!$AJ185^2/SQRT(Data!$AH185^2+Data!$AI185^2+Data!$AJ185^2)</f>
        <v>14.4635478</v>
      </c>
      <c r="AO185" s="30">
        <f>Data!$W185-Data!$X185</f>
        <v>0.5</v>
      </c>
      <c r="AP185" s="30">
        <f>Data!$X185-Data!$Y185</f>
        <v>2</v>
      </c>
      <c r="AQ185" s="30">
        <f>Data!$Y185-Data!$Z185</f>
        <v>7</v>
      </c>
      <c r="AR185" s="30">
        <f>(Data!$AO185+Data!$AP185)/(Data!$AO185+Data!$AP185+Data!$AQ185)</f>
        <v>0.2631578947</v>
      </c>
      <c r="AS185" s="33">
        <f>Data!$AO185^2/SQRT(Data!$AO185^2+Data!$AP185^2+Data!$AQ185^2)</f>
        <v>0.03425943549</v>
      </c>
      <c r="AT185" s="33">
        <f>Data!$AP185^2/SQRT(Data!$AO185^2+Data!$AP185^2+Data!$AQ185^2)</f>
        <v>0.5481509679</v>
      </c>
      <c r="AU185" s="33">
        <f>Data!$AQ185^2/SQRT(Data!$AO185^2+Data!$AP185^2+Data!$AQ185^2)</f>
        <v>6.714849356</v>
      </c>
      <c r="AV185" s="34">
        <f>_xlfn.VAR.P(Data!$K185:$N185)</f>
        <v>38.046875</v>
      </c>
      <c r="AW185" s="35">
        <f>_xlfn.VAR.P(Data!$C185:$F185)</f>
        <v>57.6875</v>
      </c>
      <c r="AX185" s="36">
        <f>_xlfn.VAR.P(Data!$G185:$J185)</f>
        <v>14.421875</v>
      </c>
      <c r="AY185" s="37"/>
      <c r="AZ185" s="38"/>
      <c r="BA185" s="39"/>
      <c r="BB185" s="30" t="str">
        <f>IF(AND(Data!$AE185&gt;Data!$AF185,Data!$AE185&gt;Data!$AG185),"1",IF(AND(Data!$AF185&gt;Data!$AE185,Data!$AF185&gt;Data!$AG185),IF(Data!$AF185&lt;2.5*Data!$AE185,"1.2",IF(OR(Data!$AE185&gt;2.5,Data!$AE185+Data!$AF185+Data!$AG185&lt;9),"2.2","2")),IF(AND(Data!$AG185&gt;3.5*Data!$AE185,Data!$AG185&gt;3.5*Data!$AF185,Data!$AE185+Data!$AF185+Data!$AG185&gt;11,Data!$AE185+Data!$AF185&lt;2,Data!$Q185&gt;=18),"3",IF((Data!$AE185&gt;3*Data!$AF185),"1.3",IF(AND(Data!$AF185&gt;3*Data!$AE185,Data!$AF185&gt;2),"2.3","3.3")))))</f>
        <v>1.3</v>
      </c>
      <c r="BC185" s="30" t="str">
        <f>IF(AND(Data!$AL185&gt;Data!$AM185,Data!$AL185&gt;Data!$AN185),"1",IF(AND(Data!$AM185&gt;Data!$AL185,Data!$AM185&gt;Data!$AN185),IF(Data!$AM185&lt;2.5*Data!$AL185,"1.2",IF(OR(Data!$AL185&gt;2.5,Data!$AL185+Data!$AM185+Data!$AN185&lt;9),"2.2","2")),IF(AND(Data!$AN185&gt;3.5*Data!$AL185,Data!$AN185&gt;3.5*Data!$AM185,Data!$AL185+Data!$AM185+Data!$AN185&gt;11,Data!$AL185+Data!$AM185&lt;2,Data!$U185&gt;=18),"3",IF((Data!$AL185&gt;3*Data!$AM185),"1.3",IF(AND(Data!$AM185&gt;3*Data!$AL185,Data!$AM185&gt;2),"2.3","3.3")))))</f>
        <v>3</v>
      </c>
      <c r="BD185" s="30" t="str">
        <f>IF(AND(Data!$AS185&gt;Data!$AT185,Data!$AS185&gt;Data!$AU185),"1",IF(AND(Data!$AT185&gt;Data!$AS185,Data!$AT185&gt;Data!$AU185),IF(Data!$AT185&lt;2.5*Data!$AS185,"1.2",IF(OR(Data!$AS185&gt;2.5,Data!$AS185+Data!$AT185+Data!$AU185&lt;9),"2.2","2")),IF(AND(Data!$AU185&gt;3.5*Data!$AS185,Data!$AU185&gt;3.5*Data!$AT185,Data!$AS185+Data!$AT185+Data!$AU185&gt;11,Data!$AS185+Data!$AT185&lt;2,Data!$Y185&gt;=18),"3",IF((Data!$AS185&gt;3*Data!$AT185),"1.3",IF(AND(Data!$AT185&gt;3*Data!$AS185,Data!$AT185&gt;2),"2.3","3.3")))))</f>
        <v>3.3</v>
      </c>
      <c r="BE185" s="30" t="str">
        <f t="array" ref="BE185">XLOOKUP(Data!$O185,Data!$K185:$N185,$K$1:$N$1,"?",0,1)&amp;XLOOKUP(Data!$P185,Data!$K185:$N185,$K$1:$N$1,"?",0,1)&amp;XLOOKUP(Data!$Q185,Data!$K185:$N185,$K$1:$N$1,"?",0,1)</f>
        <v>CID</v>
      </c>
      <c r="BF185" s="30" t="str">
        <f t="array" ref="BF185">XLOOKUP(Data!$S185,Data!$C185:$F185,$C$1:$F$1,"?",0,1)&amp;XLOOKUP(Data!$T185,Data!$C185:$F185,$C$1:$F$1,"?",0,1)&amp;XLOOKUP(Data!$U185,Data!$C185:$F185,$C$1:$F$1,"?",0,1)</f>
        <v>CID</v>
      </c>
      <c r="BG185" s="30" t="str">
        <f t="array" ref="BG185">XLOOKUP(Data!$W185,Data!$G185:$J185,$G$1:$J$1,"?",0,1)&amp;XLOOKUP(Data!$X185,Data!$G185:$J185,$G$1:$J$1,"?",0,1)&amp;XLOOKUP(Data!$Y185,Data!$G185:$J185,$G$1:$J$1,"?",0,1)</f>
        <v>CDI</v>
      </c>
      <c r="BH185" s="30" t="str">
        <f>VLOOKUP(LEFT(Data!$BE185,Data!$BB185),'Key 2'!$A$1:$C$40,2,FALSE)</f>
        <v>C</v>
      </c>
      <c r="BI185" s="30" t="str">
        <f>VLOOKUP(LEFT(Data!$BF185,Data!$BC185),'Key 2'!$A$1:$C$40,2,FALSE)</f>
        <v>DIC</v>
      </c>
      <c r="BJ185" s="30" t="str">
        <f>VLOOKUP(LEFT(Data!$BG185,Data!$BD185),'Key 2'!$A$1:$C$40,2,FALSE)</f>
        <v>DIC</v>
      </c>
      <c r="BK185" s="30" t="str">
        <f>IF(AND(Data!$AV185&gt;=15,Data!$O185&gt;=20),"DG",IF(AND(Data!$AW185&gt;=15,Data!$S185&gt;=20),"MG",IF(AND(Data!$AV185&gt;=15,Data!$W185&gt;=20),"LG","0")))</f>
        <v>DG</v>
      </c>
      <c r="BL185" s="30" t="str">
        <f>IF(AND(Data!$BK185="DG",Data!$AW185&gt;=15,Data!$S185&gt;=20,Data!$BH185&lt;&gt;Data!$BI185),"MG","LG")</f>
        <v>MG</v>
      </c>
      <c r="BM185" s="30" t="str">
        <f>IF(Data!$BK185="DG",Data!$BH185,IF(Data!$BK185="MG",Data!$BI185,Data!$BJ185))</f>
        <v>C</v>
      </c>
      <c r="BN185" s="30" t="str">
        <f>IF(Data!$BL185="DG",Data!$BH185,IF(Data!$BL185="MG",Data!$BI185,Data!$BJ185))</f>
        <v>DIC</v>
      </c>
      <c r="BO185" s="40"/>
      <c r="BP185" s="40"/>
      <c r="BQ185" s="40"/>
      <c r="BR185" s="41"/>
      <c r="BS185" s="41"/>
      <c r="BT185" s="41" t="str">
        <f>VLOOKUP(Data!$BR185,'Key 1'!$B$1:$D$15,2,FALSE)</f>
        <v>TI</v>
      </c>
      <c r="BU185" s="41" t="str">
        <f>VLOOKUP(Data!$BS185,'Key 1'!$B$1:$D$15,2,FALSE)</f>
        <v>TI</v>
      </c>
      <c r="BV185" s="41">
        <f>VLOOKUP(Data!$BR185,'Key 1'!$B$1:$D$15,3,FALSE)</f>
        <v>0</v>
      </c>
      <c r="BW185" s="41">
        <f>VLOOKUP(Data!$BS185,'Key 1'!$B$1:$D$15,3,FALSE)</f>
        <v>0</v>
      </c>
      <c r="BX185" s="41" t="str">
        <f>IF(Data!$BK185="DG",IF(INT(Data!$BB185)-Data!$BB185&lt;0,"Low","High"),IF(Data!$BK185="MG",IF(INT(Data!$BC185)-Data!$BC185&lt;0,"Low","High"),IF(Data!$BK185="LG",IF(INT(Data!$BD185)-Data!$BD185&lt;0,"Low","High"),"High")))</f>
        <v>Low</v>
      </c>
      <c r="BY185" s="41" t="str">
        <f>IF(Data!$BL185="DG",IF(INT(Data!$BB185)-Data!$BB185&lt;0,"Low","High"),IF(Data!$BL185="MG",IF(INT(Data!$BC185)-Data!$BC185&lt;0,"Low","High"),IF(Data!$BL185="LG",IF(INT(Data!$BD185)-Data!$BD185&lt;0,"Low","High"),"High")))</f>
        <v>High</v>
      </c>
      <c r="BZ185" s="41" t="str">
        <f>IF(AND(Data!$BX185="High",Data!$BY185="High"),"High","Low")</f>
        <v>Low</v>
      </c>
      <c r="CA185" s="41" t="str">
        <f>IF(AND(Data!$BM185=Data!$BT185,Data!$BN185=Data!$BU185),"Matched",IF(Data!$BM185=Data!$BT185,"Sec Missed", IF(Data!$BN185=Data!$BU185," Pri Missed", "Both Missed")))</f>
        <v>Both Missed</v>
      </c>
      <c r="CB185" s="42">
        <v>60.6</v>
      </c>
      <c r="CC185" s="42">
        <v>100.0</v>
      </c>
      <c r="CD185" s="42">
        <v>100.0</v>
      </c>
      <c r="CE185" s="43" t="s">
        <v>3</v>
      </c>
      <c r="CF185" s="43" t="s">
        <v>101</v>
      </c>
      <c r="CG185" s="43" t="s">
        <v>101</v>
      </c>
      <c r="CH185" s="45" t="s">
        <v>3</v>
      </c>
      <c r="CI185" s="43" t="s">
        <v>97</v>
      </c>
      <c r="CJ185" s="42">
        <v>60.62</v>
      </c>
      <c r="CK185" s="43" t="s">
        <v>101</v>
      </c>
      <c r="CL185" s="43" t="s">
        <v>102</v>
      </c>
      <c r="CM185" s="42">
        <v>100.0</v>
      </c>
      <c r="CN185" s="43" t="s">
        <v>99</v>
      </c>
      <c r="CO185" s="1"/>
      <c r="CP185" s="1"/>
      <c r="CQ185" s="1"/>
      <c r="CR185" s="1"/>
      <c r="CS185" s="1"/>
      <c r="CT185" s="1"/>
      <c r="CU185" s="1"/>
    </row>
    <row r="186" ht="48.0" customHeight="1">
      <c r="A186" s="28">
        <v>2340.0</v>
      </c>
      <c r="B186" s="29">
        <v>28.0</v>
      </c>
      <c r="C186" s="30">
        <v>14.0</v>
      </c>
      <c r="D186" s="30">
        <v>4.0</v>
      </c>
      <c r="E186" s="30">
        <v>21.0</v>
      </c>
      <c r="F186" s="30">
        <v>26.0</v>
      </c>
      <c r="G186" s="30">
        <v>14.0</v>
      </c>
      <c r="H186" s="30">
        <v>2.5</v>
      </c>
      <c r="I186" s="30">
        <v>22.0</v>
      </c>
      <c r="J186" s="30">
        <v>28.0</v>
      </c>
      <c r="K186" s="30">
        <v>14.5</v>
      </c>
      <c r="L186" s="30">
        <v>2.5555555555555554</v>
      </c>
      <c r="M186" s="30">
        <v>21.0</v>
      </c>
      <c r="N186" s="30">
        <v>25.833333333333325</v>
      </c>
      <c r="O186" s="31">
        <f>LARGE(Data!$K186:$N186,1)</f>
        <v>25.83333333</v>
      </c>
      <c r="P186" s="31">
        <f>LARGE(Data!$K186:$N186,2)</f>
        <v>21</v>
      </c>
      <c r="Q186" s="31">
        <f>LARGE(Data!$K186:$N186,3)</f>
        <v>14.5</v>
      </c>
      <c r="R186" s="31">
        <f>LARGE(Data!$K186:$N186,4)</f>
        <v>2.555555556</v>
      </c>
      <c r="S186" s="32">
        <f>LARGE(Data!$C186:$F186,1)</f>
        <v>26</v>
      </c>
      <c r="T186" s="32">
        <f>LARGE(Data!$C186:$F186,2)</f>
        <v>21</v>
      </c>
      <c r="U186" s="32">
        <f>LARGE(Data!$C186:$F186,3)</f>
        <v>14</v>
      </c>
      <c r="V186" s="32">
        <f>LARGE(Data!$C186:$F186,4)</f>
        <v>4</v>
      </c>
      <c r="W186" s="33">
        <f>LARGE(Data!$G186:$J186,1)</f>
        <v>28</v>
      </c>
      <c r="X186" s="33">
        <f>LARGE(Data!$G186:$J186,2)</f>
        <v>22</v>
      </c>
      <c r="Y186" s="33">
        <f>LARGE(Data!$G186:$J186,3)</f>
        <v>14</v>
      </c>
      <c r="Z186" s="33">
        <f>LARGE(Data!$G186:$J186,4)</f>
        <v>2.5</v>
      </c>
      <c r="AA186" s="30">
        <f>Data!$O186-Data!$P186</f>
        <v>4.833333333</v>
      </c>
      <c r="AB186" s="30">
        <f>Data!$P186-Data!$Q186</f>
        <v>6.5</v>
      </c>
      <c r="AC186" s="30">
        <f>Data!$Q186-Data!$R186</f>
        <v>11.94444444</v>
      </c>
      <c r="AD186" s="30">
        <f>(Data!$AA186+Data!$AB186)/SUM(Data!$AA186:$AC186)</f>
        <v>0.4868735084</v>
      </c>
      <c r="AE186" s="31">
        <f>Data!$AA186^2/SQRT(Data!$AA186^2+Data!$AB186^2+Data!$AC186^2)</f>
        <v>1.618709105</v>
      </c>
      <c r="AF186" s="31">
        <f>Data!$AB186^2/SQRT(Data!$AA186^2+Data!$AB186^2+Data!$AC186^2)</f>
        <v>2.927534541</v>
      </c>
      <c r="AG186" s="31">
        <f>Data!$AC186^2/SQRT(Data!$AA186^2+Data!$AB186^2+Data!$AC186^2)</f>
        <v>9.885695386</v>
      </c>
      <c r="AH186" s="30">
        <f>Data!$S186-Data!$T186</f>
        <v>5</v>
      </c>
      <c r="AI186" s="30">
        <f>Data!$T186-Data!$U186</f>
        <v>7</v>
      </c>
      <c r="AJ186" s="30">
        <f>Data!$U186-Data!$V186</f>
        <v>10</v>
      </c>
      <c r="AK186" s="30">
        <f>(Data!$AH186+Data!$AI186)/(Data!$AH186+Data!$AI186+Data!$AJ186)</f>
        <v>0.5454545455</v>
      </c>
      <c r="AL186" s="32">
        <f>Data!$AH186^2/SQRT(Data!$AH186^2+Data!$AI186^2+Data!$AJ186^2)</f>
        <v>1.895245109</v>
      </c>
      <c r="AM186" s="32">
        <f>Data!$AI186^2/SQRT(Data!$AH186^2+Data!$AI186^2+Data!$AJ186^2)</f>
        <v>3.714680414</v>
      </c>
      <c r="AN186" s="32">
        <f>Data!$AJ186^2/SQRT(Data!$AH186^2+Data!$AI186^2+Data!$AJ186^2)</f>
        <v>7.580980436</v>
      </c>
      <c r="AO186" s="30">
        <f>Data!$W186-Data!$X186</f>
        <v>6</v>
      </c>
      <c r="AP186" s="30">
        <f>Data!$X186-Data!$Y186</f>
        <v>8</v>
      </c>
      <c r="AQ186" s="30">
        <f>Data!$Y186-Data!$Z186</f>
        <v>11.5</v>
      </c>
      <c r="AR186" s="30">
        <f>(Data!$AO186+Data!$AP186)/(Data!$AO186+Data!$AP186+Data!$AQ186)</f>
        <v>0.5490196078</v>
      </c>
      <c r="AS186" s="33">
        <f>Data!$AO186^2/SQRT(Data!$AO186^2+Data!$AP186^2+Data!$AQ186^2)</f>
        <v>2.362243374</v>
      </c>
      <c r="AT186" s="33">
        <f>Data!$AP186^2/SQRT(Data!$AO186^2+Data!$AP186^2+Data!$AQ186^2)</f>
        <v>4.199543776</v>
      </c>
      <c r="AU186" s="33">
        <f>Data!$AQ186^2/SQRT(Data!$AO186^2+Data!$AP186^2+Data!$AQ186^2)</f>
        <v>8.677963505</v>
      </c>
      <c r="AV186" s="34">
        <f>_xlfn.VAR.P(Data!$K186:$N186)</f>
        <v>76.17361111</v>
      </c>
      <c r="AW186" s="35">
        <f>_xlfn.VAR.P(Data!$C186:$F186)</f>
        <v>68.1875</v>
      </c>
      <c r="AX186" s="36">
        <f>_xlfn.VAR.P(Data!$G186:$J186)</f>
        <v>91.171875</v>
      </c>
      <c r="AY186" s="37"/>
      <c r="AZ186" s="38"/>
      <c r="BA186" s="39"/>
      <c r="BB186" s="30" t="str">
        <f>IF(AND(Data!$AE186&gt;Data!$AF186,Data!$AE186&gt;Data!$AG186),"1",IF(AND(Data!$AF186&gt;Data!$AE186,Data!$AF186&gt;Data!$AG186),IF(Data!$AF186&lt;2.5*Data!$AE186,"1.2",IF(OR(Data!$AE186&gt;2.5,Data!$AE186+Data!$AF186+Data!$AG186&lt;9),"2.2","2")),IF(AND(Data!$AG186&gt;3.5*Data!$AE186,Data!$AG186&gt;3.5*Data!$AF186,Data!$AE186+Data!$AF186+Data!$AG186&gt;11,Data!$AE186+Data!$AF186&lt;2,Data!$Q186&gt;=18),"3",IF((Data!$AE186&gt;3*Data!$AF186),"1.3",IF(AND(Data!$AF186&gt;3*Data!$AE186,Data!$AF186&gt;2),"2.3","3.3")))))</f>
        <v>3.3</v>
      </c>
      <c r="BC186" s="30" t="str">
        <f>IF(AND(Data!$AL186&gt;Data!$AM186,Data!$AL186&gt;Data!$AN186),"1",IF(AND(Data!$AM186&gt;Data!$AL186,Data!$AM186&gt;Data!$AN186),IF(Data!$AM186&lt;2.5*Data!$AL186,"1.2",IF(OR(Data!$AL186&gt;2.5,Data!$AL186+Data!$AM186+Data!$AN186&lt;9),"2.2","2")),IF(AND(Data!$AN186&gt;3.5*Data!$AL186,Data!$AN186&gt;3.5*Data!$AM186,Data!$AL186+Data!$AM186+Data!$AN186&gt;11,Data!$AL186+Data!$AM186&lt;2,Data!$U186&gt;=18),"3",IF((Data!$AL186&gt;3*Data!$AM186),"1.3",IF(AND(Data!$AM186&gt;3*Data!$AL186,Data!$AM186&gt;2),"2.3","3.3")))))</f>
        <v>3.3</v>
      </c>
      <c r="BD186" s="30" t="str">
        <f>IF(AND(Data!$AS186&gt;Data!$AT186,Data!$AS186&gt;Data!$AU186),"1",IF(AND(Data!$AT186&gt;Data!$AS186,Data!$AT186&gt;Data!$AU186),IF(Data!$AT186&lt;2.5*Data!$AS186,"1.2",IF(OR(Data!$AS186&gt;2.5,Data!$AS186+Data!$AT186+Data!$AU186&lt;9),"2.2","2")),IF(AND(Data!$AU186&gt;3.5*Data!$AS186,Data!$AU186&gt;3.5*Data!$AT186,Data!$AS186+Data!$AT186+Data!$AU186&gt;11,Data!$AS186+Data!$AT186&lt;2,Data!$Y186&gt;=18),"3",IF((Data!$AS186&gt;3*Data!$AT186),"1.3",IF(AND(Data!$AT186&gt;3*Data!$AS186,Data!$AT186&gt;2),"2.3","3.3")))))</f>
        <v>3.3</v>
      </c>
      <c r="BE186" s="30" t="str">
        <f t="array" ref="BE186">XLOOKUP(Data!$O186,Data!$K186:$N186,$K$1:$N$1,"?",0,1)&amp;XLOOKUP(Data!$P186,Data!$K186:$N186,$K$1:$N$1,"?",0,1)&amp;XLOOKUP(Data!$Q186,Data!$K186:$N186,$K$1:$N$1,"?",0,1)</f>
        <v>CSD</v>
      </c>
      <c r="BF186" s="30" t="str">
        <f t="array" ref="BF186">XLOOKUP(Data!$S186,Data!$C186:$F186,$C$1:$F$1,"?",0,1)&amp;XLOOKUP(Data!$T186,Data!$C186:$F186,$C$1:$F$1,"?",0,1)&amp;XLOOKUP(Data!$U186,Data!$C186:$F186,$C$1:$F$1,"?",0,1)</f>
        <v>CSD</v>
      </c>
      <c r="BG186" s="30" t="str">
        <f t="array" ref="BG186">XLOOKUP(Data!$W186,Data!$G186:$J186,$G$1:$J$1,"?",0,1)&amp;XLOOKUP(Data!$X186,Data!$G186:$J186,$G$1:$J$1,"?",0,1)&amp;XLOOKUP(Data!$Y186,Data!$G186:$J186,$G$1:$J$1,"?",0,1)</f>
        <v>CSD</v>
      </c>
      <c r="BH186" s="30" t="str">
        <f>VLOOKUP(LEFT(Data!$BE186,Data!$BB186),'Key 2'!$A$1:$C$40,2,FALSE)</f>
        <v>DSC</v>
      </c>
      <c r="BI186" s="30" t="str">
        <f>VLOOKUP(LEFT(Data!$BF186,Data!$BC186),'Key 2'!$A$1:$C$40,2,FALSE)</f>
        <v>DSC</v>
      </c>
      <c r="BJ186" s="30" t="str">
        <f>VLOOKUP(LEFT(Data!$BG186,Data!$BD186),'Key 2'!$A$1:$C$40,2,FALSE)</f>
        <v>DSC</v>
      </c>
      <c r="BK186" s="30" t="str">
        <f>IF(AND(Data!$AV186&gt;=15,Data!$O186&gt;=20),"DG",IF(AND(Data!$AW186&gt;=15,Data!$S186&gt;=20),"MG",IF(AND(Data!$AV186&gt;=15,Data!$W186&gt;=20),"LG","0")))</f>
        <v>DG</v>
      </c>
      <c r="BL186" s="30" t="str">
        <f>IF(AND(Data!$BK186="DG",Data!$AW186&gt;=15,Data!$S186&gt;=20,Data!$BH186&lt;&gt;Data!$BI186),"MG","LG")</f>
        <v>LG</v>
      </c>
      <c r="BM186" s="30" t="str">
        <f>IF(Data!$BK186="DG",Data!$BH186,IF(Data!$BK186="MG",Data!$BI186,Data!$BJ186))</f>
        <v>DSC</v>
      </c>
      <c r="BN186" s="30" t="str">
        <f>IF(Data!$BL186="DG",Data!$BH186,IF(Data!$BL186="MG",Data!$BI186,Data!$BJ186))</f>
        <v>DSC</v>
      </c>
      <c r="BO186" s="40"/>
      <c r="BP186" s="40"/>
      <c r="BQ186" s="40"/>
      <c r="BR186" s="41"/>
      <c r="BS186" s="41"/>
      <c r="BT186" s="41" t="str">
        <f>VLOOKUP(Data!$BR186,'Key 1'!$B$1:$D$15,2,FALSE)</f>
        <v>TI</v>
      </c>
      <c r="BU186" s="41" t="str">
        <f>VLOOKUP(Data!$BS186,'Key 1'!$B$1:$D$15,2,FALSE)</f>
        <v>TI</v>
      </c>
      <c r="BV186" s="41">
        <f>VLOOKUP(Data!$BR186,'Key 1'!$B$1:$D$15,3,FALSE)</f>
        <v>0</v>
      </c>
      <c r="BW186" s="41">
        <f>VLOOKUP(Data!$BS186,'Key 1'!$B$1:$D$15,3,FALSE)</f>
        <v>0</v>
      </c>
      <c r="BX186" s="41" t="str">
        <f>IF(Data!$BK186="DG",IF(INT(Data!$BB186)-Data!$BB186&lt;0,"Low","High"),IF(Data!$BK186="MG",IF(INT(Data!$BC186)-Data!$BC186&lt;0,"Low","High"),IF(Data!$BK186="LG",IF(INT(Data!$BD186)-Data!$BD186&lt;0,"Low","High"),"High")))</f>
        <v>Low</v>
      </c>
      <c r="BY186" s="41" t="str">
        <f>IF(Data!$BL186="DG",IF(INT(Data!$BB186)-Data!$BB186&lt;0,"Low","High"),IF(Data!$BL186="MG",IF(INT(Data!$BC186)-Data!$BC186&lt;0,"Low","High"),IF(Data!$BL186="LG",IF(INT(Data!$BD186)-Data!$BD186&lt;0,"Low","High"),"High")))</f>
        <v>Low</v>
      </c>
      <c r="BZ186" s="41" t="str">
        <f>IF(AND(Data!$BX186="High",Data!$BY186="High"),"High","Low")</f>
        <v>Low</v>
      </c>
      <c r="CA186" s="41" t="str">
        <f>IF(AND(Data!$BM186=Data!$BT186,Data!$BN186=Data!$BU186),"Matched",IF(Data!$BM186=Data!$BT186,"Sec Missed", IF(Data!$BN186=Data!$BU186," Pri Missed", "Both Missed")))</f>
        <v>Both Missed</v>
      </c>
      <c r="CB186" s="42">
        <v>100.0</v>
      </c>
      <c r="CC186" s="42">
        <v>100.0</v>
      </c>
      <c r="CD186" s="42">
        <v>100.0</v>
      </c>
      <c r="CE186" s="43" t="s">
        <v>105</v>
      </c>
      <c r="CF186" s="43" t="s">
        <v>105</v>
      </c>
      <c r="CG186" s="43" t="s">
        <v>105</v>
      </c>
      <c r="CH186" s="45" t="s">
        <v>105</v>
      </c>
      <c r="CI186" s="43" t="s">
        <v>97</v>
      </c>
      <c r="CJ186" s="42">
        <v>100.0</v>
      </c>
      <c r="CK186" s="43" t="s">
        <v>105</v>
      </c>
      <c r="CL186" s="43" t="s">
        <v>98</v>
      </c>
      <c r="CM186" s="42">
        <v>100.0</v>
      </c>
      <c r="CN186" s="43" t="s">
        <v>99</v>
      </c>
      <c r="CO186" s="1"/>
      <c r="CP186" s="1"/>
      <c r="CQ186" s="1"/>
      <c r="CR186" s="1"/>
      <c r="CS186" s="1"/>
      <c r="CT186" s="1"/>
      <c r="CU186" s="1"/>
    </row>
    <row r="187" ht="48.0" customHeight="1">
      <c r="A187" s="28">
        <v>2341.0</v>
      </c>
      <c r="B187" s="29">
        <v>2.0</v>
      </c>
      <c r="C187" s="30">
        <v>3.0</v>
      </c>
      <c r="D187" s="30">
        <v>2.0</v>
      </c>
      <c r="E187" s="30">
        <v>2.0</v>
      </c>
      <c r="F187" s="30">
        <v>1.0</v>
      </c>
      <c r="G187" s="30">
        <v>28.0</v>
      </c>
      <c r="H187" s="30">
        <v>26.0</v>
      </c>
      <c r="I187" s="30">
        <v>28.0</v>
      </c>
      <c r="J187" s="30">
        <v>28.0</v>
      </c>
      <c r="K187" s="30">
        <v>20.0</v>
      </c>
      <c r="L187" s="30">
        <v>12.0</v>
      </c>
      <c r="M187" s="30">
        <v>11.0</v>
      </c>
      <c r="N187" s="30">
        <v>18.0</v>
      </c>
      <c r="O187" s="31">
        <f>LARGE(Data!$K187:$N187,1)</f>
        <v>20</v>
      </c>
      <c r="P187" s="31">
        <f>LARGE(Data!$K187:$N187,2)</f>
        <v>18</v>
      </c>
      <c r="Q187" s="31">
        <f>LARGE(Data!$K187:$N187,3)</f>
        <v>12</v>
      </c>
      <c r="R187" s="31">
        <f>LARGE(Data!$K187:$N187,4)</f>
        <v>11</v>
      </c>
      <c r="S187" s="32">
        <f>LARGE(Data!$C187:$F187,1)</f>
        <v>3</v>
      </c>
      <c r="T187" s="32">
        <f>LARGE(Data!$C187:$F187,2)</f>
        <v>2</v>
      </c>
      <c r="U187" s="32">
        <f>LARGE(Data!$C187:$F187,3)</f>
        <v>2</v>
      </c>
      <c r="V187" s="32">
        <f>LARGE(Data!$C187:$F187,4)</f>
        <v>1</v>
      </c>
      <c r="W187" s="33">
        <f>LARGE(Data!$G187:$J187,1)</f>
        <v>28</v>
      </c>
      <c r="X187" s="33">
        <f>LARGE(Data!$G187:$J187,2)</f>
        <v>28</v>
      </c>
      <c r="Y187" s="33">
        <f>LARGE(Data!$G187:$J187,3)</f>
        <v>28</v>
      </c>
      <c r="Z187" s="33">
        <f>LARGE(Data!$G187:$J187,4)</f>
        <v>26</v>
      </c>
      <c r="AA187" s="30">
        <f>Data!$O187-Data!$P187</f>
        <v>2</v>
      </c>
      <c r="AB187" s="30">
        <f>Data!$P187-Data!$Q187</f>
        <v>6</v>
      </c>
      <c r="AC187" s="30">
        <f>Data!$Q187-Data!$R187</f>
        <v>1</v>
      </c>
      <c r="AD187" s="30">
        <f>(Data!$AA187+Data!$AB187)/SUM(Data!$AA187:$AC187)</f>
        <v>0.8888888889</v>
      </c>
      <c r="AE187" s="31">
        <f>Data!$AA187^2/SQRT(Data!$AA187^2+Data!$AB187^2+Data!$AC187^2)</f>
        <v>0.6246950476</v>
      </c>
      <c r="AF187" s="31">
        <f>Data!$AB187^2/SQRT(Data!$AA187^2+Data!$AB187^2+Data!$AC187^2)</f>
        <v>5.622255428</v>
      </c>
      <c r="AG187" s="31">
        <f>Data!$AC187^2/SQRT(Data!$AA187^2+Data!$AB187^2+Data!$AC187^2)</f>
        <v>0.1561737619</v>
      </c>
      <c r="AH187" s="30">
        <f>Data!$S187-Data!$T187</f>
        <v>1</v>
      </c>
      <c r="AI187" s="30">
        <f>Data!$T187-Data!$U187</f>
        <v>0</v>
      </c>
      <c r="AJ187" s="30">
        <f>Data!$U187-Data!$V187</f>
        <v>1</v>
      </c>
      <c r="AK187" s="30">
        <f>(Data!$AH187+Data!$AI187)/(Data!$AH187+Data!$AI187+Data!$AJ187)</f>
        <v>0.5</v>
      </c>
      <c r="AL187" s="32">
        <f>Data!$AH187^2/SQRT(Data!$AH187^2+Data!$AI187^2+Data!$AJ187^2)</f>
        <v>0.7071067812</v>
      </c>
      <c r="AM187" s="32">
        <f>Data!$AI187^2/SQRT(Data!$AH187^2+Data!$AI187^2+Data!$AJ187^2)</f>
        <v>0</v>
      </c>
      <c r="AN187" s="32">
        <f>Data!$AJ187^2/SQRT(Data!$AH187^2+Data!$AI187^2+Data!$AJ187^2)</f>
        <v>0.7071067812</v>
      </c>
      <c r="AO187" s="30">
        <f>Data!$W187-Data!$X187</f>
        <v>0</v>
      </c>
      <c r="AP187" s="30">
        <f>Data!$X187-Data!$Y187</f>
        <v>0</v>
      </c>
      <c r="AQ187" s="30">
        <f>Data!$Y187-Data!$Z187</f>
        <v>2</v>
      </c>
      <c r="AR187" s="30">
        <f>(Data!$AO187+Data!$AP187)/(Data!$AO187+Data!$AP187+Data!$AQ187)</f>
        <v>0</v>
      </c>
      <c r="AS187" s="33">
        <f>Data!$AO187^2/SQRT(Data!$AO187^2+Data!$AP187^2+Data!$AQ187^2)</f>
        <v>0</v>
      </c>
      <c r="AT187" s="33">
        <f>Data!$AP187^2/SQRT(Data!$AO187^2+Data!$AP187^2+Data!$AQ187^2)</f>
        <v>0</v>
      </c>
      <c r="AU187" s="33">
        <f>Data!$AQ187^2/SQRT(Data!$AO187^2+Data!$AP187^2+Data!$AQ187^2)</f>
        <v>2</v>
      </c>
      <c r="AV187" s="34">
        <f>_xlfn.VAR.P(Data!$K187:$N187)</f>
        <v>14.6875</v>
      </c>
      <c r="AW187" s="35">
        <f>_xlfn.VAR.P(Data!$C187:$F187)</f>
        <v>0.5</v>
      </c>
      <c r="AX187" s="36">
        <f>_xlfn.VAR.P(Data!$G187:$J187)</f>
        <v>0.75</v>
      </c>
      <c r="AY187" s="37"/>
      <c r="AZ187" s="38"/>
      <c r="BA187" s="39"/>
      <c r="BB187" s="30" t="str">
        <f>IF(AND(Data!$AE187&gt;Data!$AF187,Data!$AE187&gt;Data!$AG187),"1",IF(AND(Data!$AF187&gt;Data!$AE187,Data!$AF187&gt;Data!$AG187),IF(Data!$AF187&lt;2.5*Data!$AE187,"1.2",IF(OR(Data!$AE187&gt;2.5,Data!$AE187+Data!$AF187+Data!$AG187&lt;9),"2.2","2")),IF(AND(Data!$AG187&gt;3.5*Data!$AE187,Data!$AG187&gt;3.5*Data!$AF187,Data!$AE187+Data!$AF187+Data!$AG187&gt;11,Data!$AE187+Data!$AF187&lt;2,Data!$Q187&gt;=18),"3",IF((Data!$AE187&gt;3*Data!$AF187),"1.3",IF(AND(Data!$AF187&gt;3*Data!$AE187,Data!$AF187&gt;2),"2.3","3.3")))))</f>
        <v>2.2</v>
      </c>
      <c r="BC187" s="30" t="str">
        <f>IF(AND(Data!$AL187&gt;Data!$AM187,Data!$AL187&gt;Data!$AN187),"1",IF(AND(Data!$AM187&gt;Data!$AL187,Data!$AM187&gt;Data!$AN187),IF(Data!$AM187&lt;2.5*Data!$AL187,"1.2",IF(OR(Data!$AL187&gt;2.5,Data!$AL187+Data!$AM187+Data!$AN187&lt;9),"2.2","2")),IF(AND(Data!$AN187&gt;3.5*Data!$AL187,Data!$AN187&gt;3.5*Data!$AM187,Data!$AL187+Data!$AM187+Data!$AN187&gt;11,Data!$AL187+Data!$AM187&lt;2,Data!$U187&gt;=18),"3",IF((Data!$AL187&gt;3*Data!$AM187),"1.3",IF(AND(Data!$AM187&gt;3*Data!$AL187,Data!$AM187&gt;2),"2.3","3.3")))))</f>
        <v>1.3</v>
      </c>
      <c r="BD187" s="30" t="str">
        <f>IF(AND(Data!$AS187&gt;Data!$AT187,Data!$AS187&gt;Data!$AU187),"1",IF(AND(Data!$AT187&gt;Data!$AS187,Data!$AT187&gt;Data!$AU187),IF(Data!$AT187&lt;2.5*Data!$AS187,"1.2",IF(OR(Data!$AS187&gt;2.5,Data!$AS187+Data!$AT187+Data!$AU187&lt;9),"2.2","2")),IF(AND(Data!$AU187&gt;3.5*Data!$AS187,Data!$AU187&gt;3.5*Data!$AT187,Data!$AS187+Data!$AT187+Data!$AU187&gt;11,Data!$AS187+Data!$AT187&lt;2,Data!$Y187&gt;=18),"3",IF((Data!$AS187&gt;3*Data!$AT187),"1.3",IF(AND(Data!$AT187&gt;3*Data!$AS187,Data!$AT187&gt;2),"2.3","3.3")))))</f>
        <v>3.3</v>
      </c>
      <c r="BE187" s="30" t="str">
        <f t="array" ref="BE187">XLOOKUP(Data!$O187,Data!$K187:$N187,$K$1:$N$1,"?",0,1)&amp;XLOOKUP(Data!$P187,Data!$K187:$N187,$K$1:$N$1,"?",0,1)&amp;XLOOKUP(Data!$Q187,Data!$K187:$N187,$K$1:$N$1,"?",0,1)</f>
        <v>DCI</v>
      </c>
      <c r="BF187" s="30" t="str">
        <f t="array" ref="BF187">XLOOKUP(Data!$S187,Data!$C187:$F187,$C$1:$F$1,"?",0,1)&amp;XLOOKUP(Data!$T187,Data!$C187:$F187,$C$1:$F$1,"?",0,1)&amp;XLOOKUP(Data!$U187,Data!$C187:$F187,$C$1:$F$1,"?",0,1)</f>
        <v>DII</v>
      </c>
      <c r="BG187" s="30" t="str">
        <f t="array" ref="BG187">XLOOKUP(Data!$W187,Data!$G187:$J187,$G$1:$J$1,"?",0,1)&amp;XLOOKUP(Data!$X187,Data!$G187:$J187,$G$1:$J$1,"?",0,1)&amp;XLOOKUP(Data!$Y187,Data!$G187:$J187,$G$1:$J$1,"?",0,1)</f>
        <v>DDD</v>
      </c>
      <c r="BH187" s="30" t="str">
        <f>VLOOKUP(LEFT(Data!$BE187,Data!$BB187),'Key 2'!$A$1:$C$40,2,FALSE)</f>
        <v>DC</v>
      </c>
      <c r="BI187" s="30" t="str">
        <f>VLOOKUP(LEFT(Data!$BF187,Data!$BC187),'Key 2'!$A$1:$C$40,2,FALSE)</f>
        <v>D</v>
      </c>
      <c r="BJ187" s="30" t="str">
        <f>VLOOKUP(LEFT(Data!$BG187,Data!$BD187),'Key 2'!$A$1:$C$40,2,FALSE)</f>
        <v>#N/A</v>
      </c>
      <c r="BK187" s="30" t="str">
        <f>IF(AND(Data!$AV187&gt;=15,Data!$O187&gt;=20),"DG",IF(AND(Data!$AW187&gt;=15,Data!$S187&gt;=20),"MG",IF(AND(Data!$AV187&gt;=15,Data!$W187&gt;=20),"LG","0")))</f>
        <v>0</v>
      </c>
      <c r="BL187" s="30" t="str">
        <f>IF(AND(Data!$BK187="DG",Data!$AW187&gt;=15,Data!$S187&gt;=20,Data!$BH187&lt;&gt;Data!$BI187),"MG","LG")</f>
        <v>LG</v>
      </c>
      <c r="BM187" s="30" t="str">
        <f>IF(Data!$BK187="DG",Data!$BH187,IF(Data!$BK187="MG",Data!$BI187,Data!$BJ187))</f>
        <v>#N/A</v>
      </c>
      <c r="BN187" s="30" t="str">
        <f>IF(Data!$BL187="DG",Data!$BH187,IF(Data!$BL187="MG",Data!$BI187,Data!$BJ187))</f>
        <v>#N/A</v>
      </c>
      <c r="BO187" s="40"/>
      <c r="BP187" s="40"/>
      <c r="BQ187" s="40"/>
      <c r="BR187" s="41"/>
      <c r="BS187" s="41"/>
      <c r="BT187" s="41" t="str">
        <f>VLOOKUP(Data!$BR187,'Key 1'!$B$1:$D$15,2,FALSE)</f>
        <v>TI</v>
      </c>
      <c r="BU187" s="41" t="str">
        <f>VLOOKUP(Data!$BS187,'Key 1'!$B$1:$D$15,2,FALSE)</f>
        <v>TI</v>
      </c>
      <c r="BV187" s="41">
        <f>VLOOKUP(Data!$BR187,'Key 1'!$B$1:$D$15,3,FALSE)</f>
        <v>0</v>
      </c>
      <c r="BW187" s="41">
        <f>VLOOKUP(Data!$BS187,'Key 1'!$B$1:$D$15,3,FALSE)</f>
        <v>0</v>
      </c>
      <c r="BX187" s="41" t="str">
        <f>IF(Data!$BK187="DG",IF(INT(Data!$BB187)-Data!$BB187&lt;0,"Low","High"),IF(Data!$BK187="MG",IF(INT(Data!$BC187)-Data!$BC187&lt;0,"Low","High"),IF(Data!$BK187="LG",IF(INT(Data!$BD187)-Data!$BD187&lt;0,"Low","High"),"High")))</f>
        <v>High</v>
      </c>
      <c r="BY187" s="41" t="str">
        <f>IF(Data!$BL187="DG",IF(INT(Data!$BB187)-Data!$BB187&lt;0,"Low","High"),IF(Data!$BL187="MG",IF(INT(Data!$BC187)-Data!$BC187&lt;0,"Low","High"),IF(Data!$BL187="LG",IF(INT(Data!$BD187)-Data!$BD187&lt;0,"Low","High"),"High")))</f>
        <v>Low</v>
      </c>
      <c r="BZ187" s="41" t="str">
        <f>IF(AND(Data!$BX187="High",Data!$BY187="High"),"High","Low")</f>
        <v>Low</v>
      </c>
      <c r="CA187" s="41" t="str">
        <f>IF(AND(Data!$BM187=Data!$BT187,Data!$BN187=Data!$BU187),"Matched",IF(Data!$BM187=Data!$BT187,"Sec Missed", IF(Data!$BN187=Data!$BU187," Pri Missed", "Both Missed")))</f>
        <v>#N/A</v>
      </c>
      <c r="CB187" s="42">
        <v>100.0</v>
      </c>
      <c r="CC187" s="43" t="s">
        <v>100</v>
      </c>
      <c r="CD187" s="43" t="s">
        <v>100</v>
      </c>
      <c r="CE187" s="43" t="s">
        <v>17</v>
      </c>
      <c r="CF187" s="44"/>
      <c r="CG187" s="44"/>
      <c r="CH187" s="45" t="s">
        <v>110</v>
      </c>
      <c r="CI187" s="44"/>
      <c r="CJ187" s="42">
        <v>0.0</v>
      </c>
      <c r="CK187" s="43" t="s">
        <v>110</v>
      </c>
      <c r="CL187" s="44"/>
      <c r="CM187" s="42">
        <v>0.0</v>
      </c>
      <c r="CN187" s="43" t="s">
        <v>99</v>
      </c>
      <c r="CO187" s="1"/>
      <c r="CP187" s="1"/>
      <c r="CQ187" s="1"/>
      <c r="CR187" s="1"/>
      <c r="CS187" s="1"/>
      <c r="CT187" s="1"/>
      <c r="CU187" s="1"/>
    </row>
    <row r="188" ht="48.0" customHeight="1">
      <c r="A188" s="28">
        <v>2342.0</v>
      </c>
      <c r="B188" s="29">
        <v>28.0</v>
      </c>
      <c r="C188" s="30">
        <v>22.5</v>
      </c>
      <c r="D188" s="30">
        <v>14.0</v>
      </c>
      <c r="E188" s="30">
        <v>7.0</v>
      </c>
      <c r="F188" s="30">
        <v>16.0</v>
      </c>
      <c r="G188" s="30">
        <v>20.0</v>
      </c>
      <c r="H188" s="30">
        <v>16.0</v>
      </c>
      <c r="I188" s="30">
        <v>12.0</v>
      </c>
      <c r="J188" s="30">
        <v>16.0</v>
      </c>
      <c r="K188" s="30">
        <v>20.0</v>
      </c>
      <c r="L188" s="30">
        <v>14.0</v>
      </c>
      <c r="M188" s="30">
        <v>8.0</v>
      </c>
      <c r="N188" s="30">
        <v>16.0</v>
      </c>
      <c r="O188" s="31">
        <f>LARGE(Data!$K188:$N188,1)</f>
        <v>20</v>
      </c>
      <c r="P188" s="31">
        <f>LARGE(Data!$K188:$N188,2)</f>
        <v>16</v>
      </c>
      <c r="Q188" s="31">
        <f>LARGE(Data!$K188:$N188,3)</f>
        <v>14</v>
      </c>
      <c r="R188" s="31">
        <f>LARGE(Data!$K188:$N188,4)</f>
        <v>8</v>
      </c>
      <c r="S188" s="32">
        <f>LARGE(Data!$C188:$F188,1)</f>
        <v>22.5</v>
      </c>
      <c r="T188" s="32">
        <f>LARGE(Data!$C188:$F188,2)</f>
        <v>16</v>
      </c>
      <c r="U188" s="32">
        <f>LARGE(Data!$C188:$F188,3)</f>
        <v>14</v>
      </c>
      <c r="V188" s="32">
        <f>LARGE(Data!$C188:$F188,4)</f>
        <v>7</v>
      </c>
      <c r="W188" s="33">
        <f>LARGE(Data!$G188:$J188,1)</f>
        <v>20</v>
      </c>
      <c r="X188" s="33">
        <f>LARGE(Data!$G188:$J188,2)</f>
        <v>16</v>
      </c>
      <c r="Y188" s="33">
        <f>LARGE(Data!$G188:$J188,3)</f>
        <v>16</v>
      </c>
      <c r="Z188" s="33">
        <f>LARGE(Data!$G188:$J188,4)</f>
        <v>12</v>
      </c>
      <c r="AA188" s="30">
        <f>Data!$O188-Data!$P188</f>
        <v>4</v>
      </c>
      <c r="AB188" s="30">
        <f>Data!$P188-Data!$Q188</f>
        <v>2</v>
      </c>
      <c r="AC188" s="30">
        <f>Data!$Q188-Data!$R188</f>
        <v>6</v>
      </c>
      <c r="AD188" s="30">
        <f>(Data!$AA188+Data!$AB188)/SUM(Data!$AA188:$AC188)</f>
        <v>0.5</v>
      </c>
      <c r="AE188" s="31">
        <f>Data!$AA188^2/SQRT(Data!$AA188^2+Data!$AB188^2+Data!$AC188^2)</f>
        <v>2.138089935</v>
      </c>
      <c r="AF188" s="31">
        <f>Data!$AB188^2/SQRT(Data!$AA188^2+Data!$AB188^2+Data!$AC188^2)</f>
        <v>0.5345224838</v>
      </c>
      <c r="AG188" s="31">
        <f>Data!$AC188^2/SQRT(Data!$AA188^2+Data!$AB188^2+Data!$AC188^2)</f>
        <v>4.810702354</v>
      </c>
      <c r="AH188" s="30">
        <f>Data!$S188-Data!$T188</f>
        <v>6.5</v>
      </c>
      <c r="AI188" s="30">
        <f>Data!$T188-Data!$U188</f>
        <v>2</v>
      </c>
      <c r="AJ188" s="30">
        <f>Data!$U188-Data!$V188</f>
        <v>7</v>
      </c>
      <c r="AK188" s="30">
        <f>(Data!$AH188+Data!$AI188)/(Data!$AH188+Data!$AI188+Data!$AJ188)</f>
        <v>0.5483870968</v>
      </c>
      <c r="AL188" s="32">
        <f>Data!$AH188^2/SQRT(Data!$AH188^2+Data!$AI188^2+Data!$AJ188^2)</f>
        <v>4.32906614</v>
      </c>
      <c r="AM188" s="32">
        <f>Data!$AI188^2/SQRT(Data!$AH188^2+Data!$AI188^2+Data!$AJ188^2)</f>
        <v>0.4098524157</v>
      </c>
      <c r="AN188" s="32">
        <f>Data!$AJ188^2/SQRT(Data!$AH188^2+Data!$AI188^2+Data!$AJ188^2)</f>
        <v>5.020692092</v>
      </c>
      <c r="AO188" s="30">
        <f>Data!$W188-Data!$X188</f>
        <v>4</v>
      </c>
      <c r="AP188" s="30">
        <f>Data!$X188-Data!$Y188</f>
        <v>0</v>
      </c>
      <c r="AQ188" s="30">
        <f>Data!$Y188-Data!$Z188</f>
        <v>4</v>
      </c>
      <c r="AR188" s="30">
        <f>(Data!$AO188+Data!$AP188)/(Data!$AO188+Data!$AP188+Data!$AQ188)</f>
        <v>0.5</v>
      </c>
      <c r="AS188" s="33">
        <f>Data!$AO188^2/SQRT(Data!$AO188^2+Data!$AP188^2+Data!$AQ188^2)</f>
        <v>2.828427125</v>
      </c>
      <c r="AT188" s="33">
        <f>Data!$AP188^2/SQRT(Data!$AO188^2+Data!$AP188^2+Data!$AQ188^2)</f>
        <v>0</v>
      </c>
      <c r="AU188" s="33">
        <f>Data!$AQ188^2/SQRT(Data!$AO188^2+Data!$AP188^2+Data!$AQ188^2)</f>
        <v>2.828427125</v>
      </c>
      <c r="AV188" s="34">
        <f>_xlfn.VAR.P(Data!$K188:$N188)</f>
        <v>18.75</v>
      </c>
      <c r="AW188" s="35">
        <f>_xlfn.VAR.P(Data!$C188:$F188)</f>
        <v>30.546875</v>
      </c>
      <c r="AX188" s="36">
        <f>_xlfn.VAR.P(Data!$G188:$J188)</f>
        <v>8</v>
      </c>
      <c r="AY188" s="37"/>
      <c r="AZ188" s="38"/>
      <c r="BA188" s="39"/>
      <c r="BB188" s="30" t="str">
        <f>IF(AND(Data!$AE188&gt;Data!$AF188,Data!$AE188&gt;Data!$AG188),"1",IF(AND(Data!$AF188&gt;Data!$AE188,Data!$AF188&gt;Data!$AG188),IF(Data!$AF188&lt;2.5*Data!$AE188,"1.2",IF(OR(Data!$AE188&gt;2.5,Data!$AE188+Data!$AF188+Data!$AG188&lt;9),"2.2","2")),IF(AND(Data!$AG188&gt;3.5*Data!$AE188,Data!$AG188&gt;3.5*Data!$AF188,Data!$AE188+Data!$AF188+Data!$AG188&gt;11,Data!$AE188+Data!$AF188&lt;2,Data!$Q188&gt;=18),"3",IF((Data!$AE188&gt;3*Data!$AF188),"1.3",IF(AND(Data!$AF188&gt;3*Data!$AE188,Data!$AF188&gt;2),"2.3","3.3")))))</f>
        <v>1.3</v>
      </c>
      <c r="BC188" s="30" t="str">
        <f>IF(AND(Data!$AL188&gt;Data!$AM188,Data!$AL188&gt;Data!$AN188),"1",IF(AND(Data!$AM188&gt;Data!$AL188,Data!$AM188&gt;Data!$AN188),IF(Data!$AM188&lt;2.5*Data!$AL188,"1.2",IF(OR(Data!$AL188&gt;2.5,Data!$AL188+Data!$AM188+Data!$AN188&lt;9),"2.2","2")),IF(AND(Data!$AN188&gt;3.5*Data!$AL188,Data!$AN188&gt;3.5*Data!$AM188,Data!$AL188+Data!$AM188+Data!$AN188&gt;11,Data!$AL188+Data!$AM188&lt;2,Data!$U188&gt;=18),"3",IF((Data!$AL188&gt;3*Data!$AM188),"1.3",IF(AND(Data!$AM188&gt;3*Data!$AL188,Data!$AM188&gt;2),"2.3","3.3")))))</f>
        <v>1.3</v>
      </c>
      <c r="BD188" s="30" t="str">
        <f>IF(AND(Data!$AS188&gt;Data!$AT188,Data!$AS188&gt;Data!$AU188),"1",IF(AND(Data!$AT188&gt;Data!$AS188,Data!$AT188&gt;Data!$AU188),IF(Data!$AT188&lt;2.5*Data!$AS188,"1.2",IF(OR(Data!$AS188&gt;2.5,Data!$AS188+Data!$AT188+Data!$AU188&lt;9),"2.2","2")),IF(AND(Data!$AU188&gt;3.5*Data!$AS188,Data!$AU188&gt;3.5*Data!$AT188,Data!$AS188+Data!$AT188+Data!$AU188&gt;11,Data!$AS188+Data!$AT188&lt;2,Data!$Y188&gt;=18),"3",IF((Data!$AS188&gt;3*Data!$AT188),"1.3",IF(AND(Data!$AT188&gt;3*Data!$AS188,Data!$AT188&gt;2),"2.3","3.3")))))</f>
        <v>1.3</v>
      </c>
      <c r="BE188" s="30" t="str">
        <f t="array" ref="BE188">XLOOKUP(Data!$O188,Data!$K188:$N188,$K$1:$N$1,"?",0,1)&amp;XLOOKUP(Data!$P188,Data!$K188:$N188,$K$1:$N$1,"?",0,1)&amp;XLOOKUP(Data!$Q188,Data!$K188:$N188,$K$1:$N$1,"?",0,1)</f>
        <v>DCI</v>
      </c>
      <c r="BF188" s="30" t="str">
        <f t="array" ref="BF188">XLOOKUP(Data!$S188,Data!$C188:$F188,$C$1:$F$1,"?",0,1)&amp;XLOOKUP(Data!$T188,Data!$C188:$F188,$C$1:$F$1,"?",0,1)&amp;XLOOKUP(Data!$U188,Data!$C188:$F188,$C$1:$F$1,"?",0,1)</f>
        <v>DCI</v>
      </c>
      <c r="BG188" s="30" t="str">
        <f t="array" ref="BG188">XLOOKUP(Data!$W188,Data!$G188:$J188,$G$1:$J$1,"?",0,1)&amp;XLOOKUP(Data!$X188,Data!$G188:$J188,$G$1:$J$1,"?",0,1)&amp;XLOOKUP(Data!$Y188,Data!$G188:$J188,$G$1:$J$1,"?",0,1)</f>
        <v>DII</v>
      </c>
      <c r="BH188" s="30" t="str">
        <f>VLOOKUP(LEFT(Data!$BE188,Data!$BB188),'Key 2'!$A$1:$C$40,2,FALSE)</f>
        <v>D</v>
      </c>
      <c r="BI188" s="30" t="str">
        <f>VLOOKUP(LEFT(Data!$BF188,Data!$BC188),'Key 2'!$A$1:$C$40,2,FALSE)</f>
        <v>D</v>
      </c>
      <c r="BJ188" s="30" t="str">
        <f>VLOOKUP(LEFT(Data!$BG188,Data!$BD188),'Key 2'!$A$1:$C$40,2,FALSE)</f>
        <v>D</v>
      </c>
      <c r="BK188" s="30" t="str">
        <f>IF(AND(Data!$AV188&gt;=15,Data!$O188&gt;=20),"DG",IF(AND(Data!$AW188&gt;=15,Data!$S188&gt;=20),"MG",IF(AND(Data!$AV188&gt;=15,Data!$W188&gt;=20),"LG","0")))</f>
        <v>DG</v>
      </c>
      <c r="BL188" s="30" t="str">
        <f>IF(AND(Data!$BK188="DG",Data!$AW188&gt;=15,Data!$S188&gt;=20,Data!$BH188&lt;&gt;Data!$BI188),"MG","LG")</f>
        <v>LG</v>
      </c>
      <c r="BM188" s="30" t="str">
        <f>IF(Data!$BK188="DG",Data!$BH188,IF(Data!$BK188="MG",Data!$BI188,Data!$BJ188))</f>
        <v>D</v>
      </c>
      <c r="BN188" s="30" t="str">
        <f>IF(Data!$BL188="DG",Data!$BH188,IF(Data!$BL188="MG",Data!$BI188,Data!$BJ188))</f>
        <v>D</v>
      </c>
      <c r="BO188" s="40"/>
      <c r="BP188" s="40"/>
      <c r="BQ188" s="40"/>
      <c r="BR188" s="41"/>
      <c r="BS188" s="41"/>
      <c r="BT188" s="41" t="str">
        <f>VLOOKUP(Data!$BR188,'Key 1'!$B$1:$D$15,2,FALSE)</f>
        <v>TI</v>
      </c>
      <c r="BU188" s="41" t="str">
        <f>VLOOKUP(Data!$BS188,'Key 1'!$B$1:$D$15,2,FALSE)</f>
        <v>TI</v>
      </c>
      <c r="BV188" s="41">
        <f>VLOOKUP(Data!$BR188,'Key 1'!$B$1:$D$15,3,FALSE)</f>
        <v>0</v>
      </c>
      <c r="BW188" s="41">
        <f>VLOOKUP(Data!$BS188,'Key 1'!$B$1:$D$15,3,FALSE)</f>
        <v>0</v>
      </c>
      <c r="BX188" s="41" t="str">
        <f>IF(Data!$BK188="DG",IF(INT(Data!$BB188)-Data!$BB188&lt;0,"Low","High"),IF(Data!$BK188="MG",IF(INT(Data!$BC188)-Data!$BC188&lt;0,"Low","High"),IF(Data!$BK188="LG",IF(INT(Data!$BD188)-Data!$BD188&lt;0,"Low","High"),"High")))</f>
        <v>Low</v>
      </c>
      <c r="BY188" s="41" t="str">
        <f>IF(Data!$BL188="DG",IF(INT(Data!$BB188)-Data!$BB188&lt;0,"Low","High"),IF(Data!$BL188="MG",IF(INT(Data!$BC188)-Data!$BC188&lt;0,"Low","High"),IF(Data!$BL188="LG",IF(INT(Data!$BD188)-Data!$BD188&lt;0,"Low","High"),"High")))</f>
        <v>Low</v>
      </c>
      <c r="BZ188" s="41" t="str">
        <f>IF(AND(Data!$BX188="High",Data!$BY188="High"),"High","Low")</f>
        <v>Low</v>
      </c>
      <c r="CA188" s="41" t="str">
        <f>IF(AND(Data!$BM188=Data!$BT188,Data!$BN188=Data!$BU188),"Matched",IF(Data!$BM188=Data!$BT188,"Sec Missed", IF(Data!$BN188=Data!$BU188," Pri Missed", "Both Missed")))</f>
        <v>Both Missed</v>
      </c>
      <c r="CB188" s="42">
        <v>100.0</v>
      </c>
      <c r="CC188" s="42">
        <v>100.0</v>
      </c>
      <c r="CD188" s="43" t="s">
        <v>100</v>
      </c>
      <c r="CE188" s="43" t="s">
        <v>0</v>
      </c>
      <c r="CF188" s="43" t="s">
        <v>0</v>
      </c>
      <c r="CG188" s="44"/>
      <c r="CH188" s="45" t="s">
        <v>0</v>
      </c>
      <c r="CI188" s="43" t="s">
        <v>97</v>
      </c>
      <c r="CJ188" s="42">
        <v>100.0</v>
      </c>
      <c r="CK188" s="43" t="s">
        <v>0</v>
      </c>
      <c r="CL188" s="43" t="s">
        <v>102</v>
      </c>
      <c r="CM188" s="42">
        <v>100.0</v>
      </c>
      <c r="CN188" s="43" t="s">
        <v>99</v>
      </c>
      <c r="CO188" s="1"/>
      <c r="CP188" s="1"/>
      <c r="CQ188" s="1"/>
      <c r="CR188" s="1"/>
      <c r="CS188" s="1"/>
      <c r="CT188" s="1"/>
      <c r="CU188" s="1"/>
    </row>
    <row r="189" ht="48.0" customHeight="1">
      <c r="A189" s="28">
        <v>2343.0</v>
      </c>
      <c r="B189" s="29">
        <v>28.0</v>
      </c>
      <c r="C189" s="30">
        <v>22.5</v>
      </c>
      <c r="D189" s="30">
        <v>9.0</v>
      </c>
      <c r="E189" s="30">
        <v>11.0</v>
      </c>
      <c r="F189" s="30">
        <v>13.0</v>
      </c>
      <c r="G189" s="30">
        <v>18.0</v>
      </c>
      <c r="H189" s="30">
        <v>16.0</v>
      </c>
      <c r="I189" s="30">
        <v>5.0</v>
      </c>
      <c r="J189" s="30">
        <v>18.5</v>
      </c>
      <c r="K189" s="30">
        <v>19.0</v>
      </c>
      <c r="L189" s="30">
        <v>11.0</v>
      </c>
      <c r="M189" s="30">
        <v>7.0</v>
      </c>
      <c r="N189" s="30">
        <v>16.0</v>
      </c>
      <c r="O189" s="31">
        <f>LARGE(Data!$K189:$N189,1)</f>
        <v>19</v>
      </c>
      <c r="P189" s="31">
        <f>LARGE(Data!$K189:$N189,2)</f>
        <v>16</v>
      </c>
      <c r="Q189" s="31">
        <f>LARGE(Data!$K189:$N189,3)</f>
        <v>11</v>
      </c>
      <c r="R189" s="31">
        <f>LARGE(Data!$K189:$N189,4)</f>
        <v>7</v>
      </c>
      <c r="S189" s="32">
        <f>LARGE(Data!$C189:$F189,1)</f>
        <v>22.5</v>
      </c>
      <c r="T189" s="32">
        <f>LARGE(Data!$C189:$F189,2)</f>
        <v>13</v>
      </c>
      <c r="U189" s="32">
        <f>LARGE(Data!$C189:$F189,3)</f>
        <v>11</v>
      </c>
      <c r="V189" s="32">
        <f>LARGE(Data!$C189:$F189,4)</f>
        <v>9</v>
      </c>
      <c r="W189" s="33">
        <f>LARGE(Data!$G189:$J189,1)</f>
        <v>18.5</v>
      </c>
      <c r="X189" s="33">
        <f>LARGE(Data!$G189:$J189,2)</f>
        <v>18</v>
      </c>
      <c r="Y189" s="33">
        <f>LARGE(Data!$G189:$J189,3)</f>
        <v>16</v>
      </c>
      <c r="Z189" s="33">
        <f>LARGE(Data!$G189:$J189,4)</f>
        <v>5</v>
      </c>
      <c r="AA189" s="30">
        <f>Data!$O189-Data!$P189</f>
        <v>3</v>
      </c>
      <c r="AB189" s="30">
        <f>Data!$P189-Data!$Q189</f>
        <v>5</v>
      </c>
      <c r="AC189" s="30">
        <f>Data!$Q189-Data!$R189</f>
        <v>4</v>
      </c>
      <c r="AD189" s="30">
        <f>(Data!$AA189+Data!$AB189)/SUM(Data!$AA189:$AC189)</f>
        <v>0.6666666667</v>
      </c>
      <c r="AE189" s="31">
        <f>Data!$AA189^2/SQRT(Data!$AA189^2+Data!$AB189^2+Data!$AC189^2)</f>
        <v>1.272792206</v>
      </c>
      <c r="AF189" s="31">
        <f>Data!$AB189^2/SQRT(Data!$AA189^2+Data!$AB189^2+Data!$AC189^2)</f>
        <v>3.535533906</v>
      </c>
      <c r="AG189" s="31">
        <f>Data!$AC189^2/SQRT(Data!$AA189^2+Data!$AB189^2+Data!$AC189^2)</f>
        <v>2.2627417</v>
      </c>
      <c r="AH189" s="30">
        <f>Data!$S189-Data!$T189</f>
        <v>9.5</v>
      </c>
      <c r="AI189" s="30">
        <f>Data!$T189-Data!$U189</f>
        <v>2</v>
      </c>
      <c r="AJ189" s="30">
        <f>Data!$U189-Data!$V189</f>
        <v>2</v>
      </c>
      <c r="AK189" s="30">
        <f>(Data!$AH189+Data!$AI189)/(Data!$AH189+Data!$AI189+Data!$AJ189)</f>
        <v>0.8518518519</v>
      </c>
      <c r="AL189" s="32">
        <f>Data!$AH189^2/SQRT(Data!$AH189^2+Data!$AI189^2+Data!$AJ189^2)</f>
        <v>9.105020565</v>
      </c>
      <c r="AM189" s="32">
        <f>Data!$AI189^2/SQRT(Data!$AH189^2+Data!$AI189^2+Data!$AJ189^2)</f>
        <v>0.4035466178</v>
      </c>
      <c r="AN189" s="32">
        <f>Data!$AJ189^2/SQRT(Data!$AH189^2+Data!$AI189^2+Data!$AJ189^2)</f>
        <v>0.4035466178</v>
      </c>
      <c r="AO189" s="30">
        <f>Data!$W189-Data!$X189</f>
        <v>0.5</v>
      </c>
      <c r="AP189" s="30">
        <f>Data!$X189-Data!$Y189</f>
        <v>2</v>
      </c>
      <c r="AQ189" s="30">
        <f>Data!$Y189-Data!$Z189</f>
        <v>11</v>
      </c>
      <c r="AR189" s="30">
        <f>(Data!$AO189+Data!$AP189)/(Data!$AO189+Data!$AP189+Data!$AQ189)</f>
        <v>0.1851851852</v>
      </c>
      <c r="AS189" s="33">
        <f>Data!$AO189^2/SQRT(Data!$AO189^2+Data!$AP189^2+Data!$AQ189^2)</f>
        <v>0.02233835258</v>
      </c>
      <c r="AT189" s="33">
        <f>Data!$AP189^2/SQRT(Data!$AO189^2+Data!$AP189^2+Data!$AQ189^2)</f>
        <v>0.3574136413</v>
      </c>
      <c r="AU189" s="33">
        <f>Data!$AQ189^2/SQRT(Data!$AO189^2+Data!$AP189^2+Data!$AQ189^2)</f>
        <v>10.81176265</v>
      </c>
      <c r="AV189" s="34">
        <f>_xlfn.VAR.P(Data!$K189:$N189)</f>
        <v>21.1875</v>
      </c>
      <c r="AW189" s="35">
        <f>_xlfn.VAR.P(Data!$C189:$F189)</f>
        <v>26.796875</v>
      </c>
      <c r="AX189" s="36">
        <f>_xlfn.VAR.P(Data!$G189:$J189)</f>
        <v>30.171875</v>
      </c>
      <c r="AY189" s="37"/>
      <c r="AZ189" s="38"/>
      <c r="BA189" s="39"/>
      <c r="BB189" s="30" t="str">
        <f>IF(AND(Data!$AE189&gt;Data!$AF189,Data!$AE189&gt;Data!$AG189),"1",IF(AND(Data!$AF189&gt;Data!$AE189,Data!$AF189&gt;Data!$AG189),IF(Data!$AF189&lt;2.5*Data!$AE189,"1.2",IF(OR(Data!$AE189&gt;2.5,Data!$AE189+Data!$AF189+Data!$AG189&lt;9),"2.2","2")),IF(AND(Data!$AG189&gt;3.5*Data!$AE189,Data!$AG189&gt;3.5*Data!$AF189,Data!$AE189+Data!$AF189+Data!$AG189&gt;11,Data!$AE189+Data!$AF189&lt;2,Data!$Q189&gt;=18),"3",IF((Data!$AE189&gt;3*Data!$AF189),"1.3",IF(AND(Data!$AF189&gt;3*Data!$AE189,Data!$AF189&gt;2),"2.3","3.3")))))</f>
        <v>2.2</v>
      </c>
      <c r="BC189" s="30" t="str">
        <f>IF(AND(Data!$AL189&gt;Data!$AM189,Data!$AL189&gt;Data!$AN189),"1",IF(AND(Data!$AM189&gt;Data!$AL189,Data!$AM189&gt;Data!$AN189),IF(Data!$AM189&lt;2.5*Data!$AL189,"1.2",IF(OR(Data!$AL189&gt;2.5,Data!$AL189+Data!$AM189+Data!$AN189&lt;9),"2.2","2")),IF(AND(Data!$AN189&gt;3.5*Data!$AL189,Data!$AN189&gt;3.5*Data!$AM189,Data!$AL189+Data!$AM189+Data!$AN189&gt;11,Data!$AL189+Data!$AM189&lt;2,Data!$U189&gt;=18),"3",IF((Data!$AL189&gt;3*Data!$AM189),"1.3",IF(AND(Data!$AM189&gt;3*Data!$AL189,Data!$AM189&gt;2),"2.3","3.3")))))</f>
        <v>1</v>
      </c>
      <c r="BD189" s="30" t="str">
        <f>IF(AND(Data!$AS189&gt;Data!$AT189,Data!$AS189&gt;Data!$AU189),"1",IF(AND(Data!$AT189&gt;Data!$AS189,Data!$AT189&gt;Data!$AU189),IF(Data!$AT189&lt;2.5*Data!$AS189,"1.2",IF(OR(Data!$AS189&gt;2.5,Data!$AS189+Data!$AT189+Data!$AU189&lt;9),"2.2","2")),IF(AND(Data!$AU189&gt;3.5*Data!$AS189,Data!$AU189&gt;3.5*Data!$AT189,Data!$AS189+Data!$AT189+Data!$AU189&gt;11,Data!$AS189+Data!$AT189&lt;2,Data!$Y189&gt;=18),"3",IF((Data!$AS189&gt;3*Data!$AT189),"1.3",IF(AND(Data!$AT189&gt;3*Data!$AS189,Data!$AT189&gt;2),"2.3","3.3")))))</f>
        <v>3.3</v>
      </c>
      <c r="BE189" s="30" t="str">
        <f t="array" ref="BE189">XLOOKUP(Data!$O189,Data!$K189:$N189,$K$1:$N$1,"?",0,1)&amp;XLOOKUP(Data!$P189,Data!$K189:$N189,$K$1:$N$1,"?",0,1)&amp;XLOOKUP(Data!$Q189,Data!$K189:$N189,$K$1:$N$1,"?",0,1)</f>
        <v>DCI</v>
      </c>
      <c r="BF189" s="30" t="str">
        <f t="array" ref="BF189">XLOOKUP(Data!$S189,Data!$C189:$F189,$C$1:$F$1,"?",0,1)&amp;XLOOKUP(Data!$T189,Data!$C189:$F189,$C$1:$F$1,"?",0,1)&amp;XLOOKUP(Data!$U189,Data!$C189:$F189,$C$1:$F$1,"?",0,1)</f>
        <v>DCS</v>
      </c>
      <c r="BG189" s="30" t="str">
        <f t="array" ref="BG189">XLOOKUP(Data!$W189,Data!$G189:$J189,$G$1:$J$1,"?",0,1)&amp;XLOOKUP(Data!$X189,Data!$G189:$J189,$G$1:$J$1,"?",0,1)&amp;XLOOKUP(Data!$Y189,Data!$G189:$J189,$G$1:$J$1,"?",0,1)</f>
        <v>CDI</v>
      </c>
      <c r="BH189" s="30" t="str">
        <f>VLOOKUP(LEFT(Data!$BE189,Data!$BB189),'Key 2'!$A$1:$C$40,2,FALSE)</f>
        <v>DC</v>
      </c>
      <c r="BI189" s="30" t="str">
        <f>VLOOKUP(LEFT(Data!$BF189,Data!$BC189),'Key 2'!$A$1:$C$40,2,FALSE)</f>
        <v>D</v>
      </c>
      <c r="BJ189" s="30" t="str">
        <f>VLOOKUP(LEFT(Data!$BG189,Data!$BD189),'Key 2'!$A$1:$C$40,2,FALSE)</f>
        <v>DIC</v>
      </c>
      <c r="BK189" s="30" t="str">
        <f>IF(AND(Data!$AV189&gt;=15,Data!$O189&gt;=20),"DG",IF(AND(Data!$AW189&gt;=15,Data!$S189&gt;=20),"MG",IF(AND(Data!$AV189&gt;=15,Data!$W189&gt;=20),"LG","0")))</f>
        <v>MG</v>
      </c>
      <c r="BL189" s="30" t="str">
        <f>IF(AND(Data!$BK189="DG",Data!$AW189&gt;=15,Data!$S189&gt;=20,Data!$BH189&lt;&gt;Data!$BI189),"MG","LG")</f>
        <v>LG</v>
      </c>
      <c r="BM189" s="30" t="str">
        <f>IF(Data!$BK189="DG",Data!$BH189,IF(Data!$BK189="MG",Data!$BI189,Data!$BJ189))</f>
        <v>D</v>
      </c>
      <c r="BN189" s="30" t="str">
        <f>IF(Data!$BL189="DG",Data!$BH189,IF(Data!$BL189="MG",Data!$BI189,Data!$BJ189))</f>
        <v>DIC</v>
      </c>
      <c r="BO189" s="40"/>
      <c r="BP189" s="40"/>
      <c r="BQ189" s="40"/>
      <c r="BR189" s="41"/>
      <c r="BS189" s="41"/>
      <c r="BT189" s="41" t="str">
        <f>VLOOKUP(Data!$BR189,'Key 1'!$B$1:$D$15,2,FALSE)</f>
        <v>TI</v>
      </c>
      <c r="BU189" s="41" t="str">
        <f>VLOOKUP(Data!$BS189,'Key 1'!$B$1:$D$15,2,FALSE)</f>
        <v>TI</v>
      </c>
      <c r="BV189" s="41">
        <f>VLOOKUP(Data!$BR189,'Key 1'!$B$1:$D$15,3,FALSE)</f>
        <v>0</v>
      </c>
      <c r="BW189" s="41">
        <f>VLOOKUP(Data!$BS189,'Key 1'!$B$1:$D$15,3,FALSE)</f>
        <v>0</v>
      </c>
      <c r="BX189" s="41" t="str">
        <f>IF(Data!$BK189="DG",IF(INT(Data!$BB189)-Data!$BB189&lt;0,"Low","High"),IF(Data!$BK189="MG",IF(INT(Data!$BC189)-Data!$BC189&lt;0,"Low","High"),IF(Data!$BK189="LG",IF(INT(Data!$BD189)-Data!$BD189&lt;0,"Low","High"),"High")))</f>
        <v>High</v>
      </c>
      <c r="BY189" s="41" t="str">
        <f>IF(Data!$BL189="DG",IF(INT(Data!$BB189)-Data!$BB189&lt;0,"Low","High"),IF(Data!$BL189="MG",IF(INT(Data!$BC189)-Data!$BC189&lt;0,"Low","High"),IF(Data!$BL189="LG",IF(INT(Data!$BD189)-Data!$BD189&lt;0,"Low","High"),"High")))</f>
        <v>Low</v>
      </c>
      <c r="BZ189" s="41" t="str">
        <f>IF(AND(Data!$BX189="High",Data!$BY189="High"),"High","Low")</f>
        <v>Low</v>
      </c>
      <c r="CA189" s="41" t="str">
        <f>IF(AND(Data!$BM189=Data!$BT189,Data!$BN189=Data!$BU189),"Matched",IF(Data!$BM189=Data!$BT189,"Sec Missed", IF(Data!$BN189=Data!$BU189," Pri Missed", "Both Missed")))</f>
        <v>Both Missed</v>
      </c>
      <c r="CB189" s="42">
        <v>100.0</v>
      </c>
      <c r="CC189" s="42">
        <v>100.0</v>
      </c>
      <c r="CD189" s="42">
        <v>100.0</v>
      </c>
      <c r="CE189" s="43" t="s">
        <v>0</v>
      </c>
      <c r="CF189" s="43" t="s">
        <v>0</v>
      </c>
      <c r="CG189" s="43" t="s">
        <v>101</v>
      </c>
      <c r="CH189" s="45" t="s">
        <v>0</v>
      </c>
      <c r="CI189" s="43" t="s">
        <v>97</v>
      </c>
      <c r="CJ189" s="42">
        <v>100.0</v>
      </c>
      <c r="CK189" s="43" t="s">
        <v>101</v>
      </c>
      <c r="CL189" s="43" t="s">
        <v>98</v>
      </c>
      <c r="CM189" s="42">
        <v>100.0</v>
      </c>
      <c r="CN189" s="43" t="s">
        <v>99</v>
      </c>
      <c r="CO189" s="1"/>
      <c r="CP189" s="1"/>
      <c r="CQ189" s="1"/>
      <c r="CR189" s="1"/>
      <c r="CS189" s="1"/>
      <c r="CT189" s="1"/>
      <c r="CU189" s="1"/>
    </row>
    <row r="190" ht="48.0" customHeight="1">
      <c r="A190" s="28">
        <v>2344.0</v>
      </c>
      <c r="B190" s="29">
        <v>28.0</v>
      </c>
      <c r="C190" s="30">
        <v>14.0</v>
      </c>
      <c r="D190" s="30">
        <v>12.0</v>
      </c>
      <c r="E190" s="30">
        <v>15.0</v>
      </c>
      <c r="F190" s="30">
        <v>26.0</v>
      </c>
      <c r="G190" s="30">
        <v>20.0</v>
      </c>
      <c r="H190" s="30">
        <v>23.5</v>
      </c>
      <c r="I190" s="30">
        <v>4.0</v>
      </c>
      <c r="J190" s="30">
        <v>24.0</v>
      </c>
      <c r="K190" s="30">
        <v>16.0</v>
      </c>
      <c r="L190" s="30">
        <v>16.0</v>
      </c>
      <c r="M190" s="30">
        <v>8.0</v>
      </c>
      <c r="N190" s="30">
        <v>25.166666666666654</v>
      </c>
      <c r="O190" s="31">
        <f>LARGE(Data!$K190:$N190,1)</f>
        <v>25.16666667</v>
      </c>
      <c r="P190" s="31">
        <f>LARGE(Data!$K190:$N190,2)</f>
        <v>16</v>
      </c>
      <c r="Q190" s="31">
        <f>LARGE(Data!$K190:$N190,3)</f>
        <v>16</v>
      </c>
      <c r="R190" s="31">
        <f>LARGE(Data!$K190:$N190,4)</f>
        <v>8</v>
      </c>
      <c r="S190" s="32">
        <f>LARGE(Data!$C190:$F190,1)</f>
        <v>26</v>
      </c>
      <c r="T190" s="32">
        <f>LARGE(Data!$C190:$F190,2)</f>
        <v>15</v>
      </c>
      <c r="U190" s="32">
        <f>LARGE(Data!$C190:$F190,3)</f>
        <v>14</v>
      </c>
      <c r="V190" s="32">
        <f>LARGE(Data!$C190:$F190,4)</f>
        <v>12</v>
      </c>
      <c r="W190" s="33">
        <f>LARGE(Data!$G190:$J190,1)</f>
        <v>24</v>
      </c>
      <c r="X190" s="33">
        <f>LARGE(Data!$G190:$J190,2)</f>
        <v>23.5</v>
      </c>
      <c r="Y190" s="33">
        <f>LARGE(Data!$G190:$J190,3)</f>
        <v>20</v>
      </c>
      <c r="Z190" s="33">
        <f>LARGE(Data!$G190:$J190,4)</f>
        <v>4</v>
      </c>
      <c r="AA190" s="30">
        <f>Data!$O190-Data!$P190</f>
        <v>9.166666667</v>
      </c>
      <c r="AB190" s="30">
        <f>Data!$P190-Data!$Q190</f>
        <v>0</v>
      </c>
      <c r="AC190" s="30">
        <f>Data!$Q190-Data!$R190</f>
        <v>8</v>
      </c>
      <c r="AD190" s="30">
        <f>(Data!$AA190+Data!$AB190)/SUM(Data!$AA190:$AC190)</f>
        <v>0.5339805825</v>
      </c>
      <c r="AE190" s="31">
        <f>Data!$AA190^2/SQRT(Data!$AA190^2+Data!$AB190^2+Data!$AC190^2)</f>
        <v>6.906392694</v>
      </c>
      <c r="AF190" s="31">
        <f>Data!$AB190^2/SQRT(Data!$AA190^2+Data!$AB190^2+Data!$AC190^2)</f>
        <v>0</v>
      </c>
      <c r="AG190" s="31">
        <f>Data!$AC190^2/SQRT(Data!$AA190^2+Data!$AB190^2+Data!$AC190^2)</f>
        <v>5.260273973</v>
      </c>
      <c r="AH190" s="30">
        <f>Data!$S190-Data!$T190</f>
        <v>11</v>
      </c>
      <c r="AI190" s="30">
        <f>Data!$T190-Data!$U190</f>
        <v>1</v>
      </c>
      <c r="AJ190" s="30">
        <f>Data!$U190-Data!$V190</f>
        <v>2</v>
      </c>
      <c r="AK190" s="30">
        <f>(Data!$AH190+Data!$AI190)/(Data!$AH190+Data!$AI190+Data!$AJ190)</f>
        <v>0.8571428571</v>
      </c>
      <c r="AL190" s="32">
        <f>Data!$AH190^2/SQRT(Data!$AH190^2+Data!$AI190^2+Data!$AJ190^2)</f>
        <v>10.77953676</v>
      </c>
      <c r="AM190" s="32">
        <f>Data!$AI190^2/SQRT(Data!$AH190^2+Data!$AI190^2+Data!$AJ190^2)</f>
        <v>0.08908708064</v>
      </c>
      <c r="AN190" s="32">
        <f>Data!$AJ190^2/SQRT(Data!$AH190^2+Data!$AI190^2+Data!$AJ190^2)</f>
        <v>0.3563483225</v>
      </c>
      <c r="AO190" s="30">
        <f>Data!$W190-Data!$X190</f>
        <v>0.5</v>
      </c>
      <c r="AP190" s="30">
        <f>Data!$X190-Data!$Y190</f>
        <v>3.5</v>
      </c>
      <c r="AQ190" s="30">
        <f>Data!$Y190-Data!$Z190</f>
        <v>16</v>
      </c>
      <c r="AR190" s="30">
        <f>(Data!$AO190+Data!$AP190)/(Data!$AO190+Data!$AP190+Data!$AQ190)</f>
        <v>0.2</v>
      </c>
      <c r="AS190" s="33">
        <f>Data!$AO190^2/SQRT(Data!$AO190^2+Data!$AP190^2+Data!$AQ190^2)</f>
        <v>0.01525695494</v>
      </c>
      <c r="AT190" s="33">
        <f>Data!$AP190^2/SQRT(Data!$AO190^2+Data!$AP190^2+Data!$AQ190^2)</f>
        <v>0.7475907922</v>
      </c>
      <c r="AU190" s="33">
        <f>Data!$AQ190^2/SQRT(Data!$AO190^2+Data!$AP190^2+Data!$AQ190^2)</f>
        <v>15.62312186</v>
      </c>
      <c r="AV190" s="34">
        <f>_xlfn.VAR.P(Data!$K190:$N190)</f>
        <v>36.921875</v>
      </c>
      <c r="AW190" s="35">
        <f>_xlfn.VAR.P(Data!$C190:$F190)</f>
        <v>29.6875</v>
      </c>
      <c r="AX190" s="36">
        <f>_xlfn.VAR.P(Data!$G190:$J190)</f>
        <v>66.546875</v>
      </c>
      <c r="AY190" s="37"/>
      <c r="AZ190" s="38"/>
      <c r="BA190" s="39"/>
      <c r="BB190" s="30" t="str">
        <f>IF(AND(Data!$AE190&gt;Data!$AF190,Data!$AE190&gt;Data!$AG190),"1",IF(AND(Data!$AF190&gt;Data!$AE190,Data!$AF190&gt;Data!$AG190),IF(Data!$AF190&lt;2.5*Data!$AE190,"1.2",IF(OR(Data!$AE190&gt;2.5,Data!$AE190+Data!$AF190+Data!$AG190&lt;9),"2.2","2")),IF(AND(Data!$AG190&gt;3.5*Data!$AE190,Data!$AG190&gt;3.5*Data!$AF190,Data!$AE190+Data!$AF190+Data!$AG190&gt;11,Data!$AE190+Data!$AF190&lt;2,Data!$Q190&gt;=18),"3",IF((Data!$AE190&gt;3*Data!$AF190),"1.3",IF(AND(Data!$AF190&gt;3*Data!$AE190,Data!$AF190&gt;2),"2.3","3.3")))))</f>
        <v>1</v>
      </c>
      <c r="BC190" s="30" t="str">
        <f>IF(AND(Data!$AL190&gt;Data!$AM190,Data!$AL190&gt;Data!$AN190),"1",IF(AND(Data!$AM190&gt;Data!$AL190,Data!$AM190&gt;Data!$AN190),IF(Data!$AM190&lt;2.5*Data!$AL190,"1.2",IF(OR(Data!$AL190&gt;2.5,Data!$AL190+Data!$AM190+Data!$AN190&lt;9),"2.2","2")),IF(AND(Data!$AN190&gt;3.5*Data!$AL190,Data!$AN190&gt;3.5*Data!$AM190,Data!$AL190+Data!$AM190+Data!$AN190&gt;11,Data!$AL190+Data!$AM190&lt;2,Data!$U190&gt;=18),"3",IF((Data!$AL190&gt;3*Data!$AM190),"1.3",IF(AND(Data!$AM190&gt;3*Data!$AL190,Data!$AM190&gt;2),"2.3","3.3")))))</f>
        <v>1</v>
      </c>
      <c r="BD190" s="30" t="str">
        <f>IF(AND(Data!$AS190&gt;Data!$AT190,Data!$AS190&gt;Data!$AU190),"1",IF(AND(Data!$AT190&gt;Data!$AS190,Data!$AT190&gt;Data!$AU190),IF(Data!$AT190&lt;2.5*Data!$AS190,"1.2",IF(OR(Data!$AS190&gt;2.5,Data!$AS190+Data!$AT190+Data!$AU190&lt;9),"2.2","2")),IF(AND(Data!$AU190&gt;3.5*Data!$AS190,Data!$AU190&gt;3.5*Data!$AT190,Data!$AS190+Data!$AT190+Data!$AU190&gt;11,Data!$AS190+Data!$AT190&lt;2,Data!$Y190&gt;=18),"3",IF((Data!$AS190&gt;3*Data!$AT190),"1.3",IF(AND(Data!$AT190&gt;3*Data!$AS190,Data!$AT190&gt;2),"2.3","3.3")))))</f>
        <v>3</v>
      </c>
      <c r="BE190" s="30" t="str">
        <f t="array" ref="BE190">XLOOKUP(Data!$O190,Data!$K190:$N190,$K$1:$N$1,"?",0,1)&amp;XLOOKUP(Data!$P190,Data!$K190:$N190,$K$1:$N$1,"?",0,1)&amp;XLOOKUP(Data!$Q190,Data!$K190:$N190,$K$1:$N$1,"?",0,1)</f>
        <v>CDD</v>
      </c>
      <c r="BF190" s="30" t="str">
        <f t="array" ref="BF190">XLOOKUP(Data!$S190,Data!$C190:$F190,$C$1:$F$1,"?",0,1)&amp;XLOOKUP(Data!$T190,Data!$C190:$F190,$C$1:$F$1,"?",0,1)&amp;XLOOKUP(Data!$U190,Data!$C190:$F190,$C$1:$F$1,"?",0,1)</f>
        <v>CSD</v>
      </c>
      <c r="BG190" s="30" t="str">
        <f t="array" ref="BG190">XLOOKUP(Data!$W190,Data!$G190:$J190,$G$1:$J$1,"?",0,1)&amp;XLOOKUP(Data!$X190,Data!$G190:$J190,$G$1:$J$1,"?",0,1)&amp;XLOOKUP(Data!$Y190,Data!$G190:$J190,$G$1:$J$1,"?",0,1)</f>
        <v>CID</v>
      </c>
      <c r="BH190" s="30" t="str">
        <f>VLOOKUP(LEFT(Data!$BE190,Data!$BB190),'Key 2'!$A$1:$C$40,2,FALSE)</f>
        <v>C</v>
      </c>
      <c r="BI190" s="30" t="str">
        <f>VLOOKUP(LEFT(Data!$BF190,Data!$BC190),'Key 2'!$A$1:$C$40,2,FALSE)</f>
        <v>C</v>
      </c>
      <c r="BJ190" s="30" t="str">
        <f>VLOOKUP(LEFT(Data!$BG190,Data!$BD190),'Key 2'!$A$1:$C$40,2,FALSE)</f>
        <v>DIC</v>
      </c>
      <c r="BK190" s="30" t="str">
        <f>IF(AND(Data!$AV190&gt;=15,Data!$O190&gt;=20),"DG",IF(AND(Data!$AW190&gt;=15,Data!$S190&gt;=20),"MG",IF(AND(Data!$AV190&gt;=15,Data!$W190&gt;=20),"LG","0")))</f>
        <v>DG</v>
      </c>
      <c r="BL190" s="30" t="str">
        <f>IF(AND(Data!$BK190="DG",Data!$AW190&gt;=15,Data!$S190&gt;=20,Data!$BH190&lt;&gt;Data!$BI190),"MG","LG")</f>
        <v>LG</v>
      </c>
      <c r="BM190" s="30" t="str">
        <f>IF(Data!$BK190="DG",Data!$BH190,IF(Data!$BK190="MG",Data!$BI190,Data!$BJ190))</f>
        <v>C</v>
      </c>
      <c r="BN190" s="30" t="str">
        <f>IF(Data!$BL190="DG",Data!$BH190,IF(Data!$BL190="MG",Data!$BI190,Data!$BJ190))</f>
        <v>DIC</v>
      </c>
      <c r="BO190" s="40"/>
      <c r="BP190" s="40"/>
      <c r="BQ190" s="40"/>
      <c r="BR190" s="41"/>
      <c r="BS190" s="41"/>
      <c r="BT190" s="41" t="str">
        <f>VLOOKUP(Data!$BR190,'Key 1'!$B$1:$D$15,2,FALSE)</f>
        <v>TI</v>
      </c>
      <c r="BU190" s="41" t="str">
        <f>VLOOKUP(Data!$BS190,'Key 1'!$B$1:$D$15,2,FALSE)</f>
        <v>TI</v>
      </c>
      <c r="BV190" s="41">
        <f>VLOOKUP(Data!$BR190,'Key 1'!$B$1:$D$15,3,FALSE)</f>
        <v>0</v>
      </c>
      <c r="BW190" s="41">
        <f>VLOOKUP(Data!$BS190,'Key 1'!$B$1:$D$15,3,FALSE)</f>
        <v>0</v>
      </c>
      <c r="BX190" s="41" t="str">
        <f>IF(Data!$BK190="DG",IF(INT(Data!$BB190)-Data!$BB190&lt;0,"Low","High"),IF(Data!$BK190="MG",IF(INT(Data!$BC190)-Data!$BC190&lt;0,"Low","High"),IF(Data!$BK190="LG",IF(INT(Data!$BD190)-Data!$BD190&lt;0,"Low","High"),"High")))</f>
        <v>High</v>
      </c>
      <c r="BY190" s="41" t="str">
        <f>IF(Data!$BL190="DG",IF(INT(Data!$BB190)-Data!$BB190&lt;0,"Low","High"),IF(Data!$BL190="MG",IF(INT(Data!$BC190)-Data!$BC190&lt;0,"Low","High"),IF(Data!$BL190="LG",IF(INT(Data!$BD190)-Data!$BD190&lt;0,"Low","High"),"High")))</f>
        <v>High</v>
      </c>
      <c r="BZ190" s="41" t="str">
        <f>IF(AND(Data!$BX190="High",Data!$BY190="High"),"High","Low")</f>
        <v>High</v>
      </c>
      <c r="CA190" s="41" t="str">
        <f>IF(AND(Data!$BM190=Data!$BT190,Data!$BN190=Data!$BU190),"Matched",IF(Data!$BM190=Data!$BT190,"Sec Missed", IF(Data!$BN190=Data!$BU190," Pri Missed", "Both Missed")))</f>
        <v>Both Missed</v>
      </c>
      <c r="CB190" s="42">
        <v>100.0</v>
      </c>
      <c r="CC190" s="42">
        <v>100.0</v>
      </c>
      <c r="CD190" s="42">
        <v>100.0</v>
      </c>
      <c r="CE190" s="43" t="s">
        <v>3</v>
      </c>
      <c r="CF190" s="43" t="s">
        <v>3</v>
      </c>
      <c r="CG190" s="43" t="s">
        <v>101</v>
      </c>
      <c r="CH190" s="45" t="s">
        <v>3</v>
      </c>
      <c r="CI190" s="43" t="s">
        <v>97</v>
      </c>
      <c r="CJ190" s="42">
        <v>100.0</v>
      </c>
      <c r="CK190" s="43" t="s">
        <v>101</v>
      </c>
      <c r="CL190" s="43" t="s">
        <v>98</v>
      </c>
      <c r="CM190" s="42">
        <v>100.0</v>
      </c>
      <c r="CN190" s="43" t="s">
        <v>104</v>
      </c>
      <c r="CO190" s="1"/>
      <c r="CP190" s="1"/>
      <c r="CQ190" s="1"/>
      <c r="CR190" s="1"/>
      <c r="CS190" s="1"/>
      <c r="CT190" s="1"/>
      <c r="CU190" s="1"/>
    </row>
    <row r="191" ht="48.0" customHeight="1">
      <c r="A191" s="28">
        <v>2345.0</v>
      </c>
      <c r="B191" s="29">
        <v>28.0</v>
      </c>
      <c r="C191" s="30">
        <v>19.0</v>
      </c>
      <c r="D191" s="30">
        <v>20.0</v>
      </c>
      <c r="E191" s="30">
        <v>2.0</v>
      </c>
      <c r="F191" s="30">
        <v>26.0</v>
      </c>
      <c r="G191" s="30">
        <v>26.0</v>
      </c>
      <c r="H191" s="30">
        <v>10.0</v>
      </c>
      <c r="I191" s="30">
        <v>4.0</v>
      </c>
      <c r="J191" s="30">
        <v>11.0</v>
      </c>
      <c r="K191" s="30">
        <v>23.0</v>
      </c>
      <c r="L191" s="30">
        <v>14.0</v>
      </c>
      <c r="M191" s="30">
        <v>2.9</v>
      </c>
      <c r="N191" s="30">
        <v>20.0</v>
      </c>
      <c r="O191" s="31">
        <f>LARGE(Data!$K191:$N191,1)</f>
        <v>23</v>
      </c>
      <c r="P191" s="31">
        <f>LARGE(Data!$K191:$N191,2)</f>
        <v>20</v>
      </c>
      <c r="Q191" s="31">
        <f>LARGE(Data!$K191:$N191,3)</f>
        <v>14</v>
      </c>
      <c r="R191" s="31">
        <f>LARGE(Data!$K191:$N191,4)</f>
        <v>2.9</v>
      </c>
      <c r="S191" s="32">
        <f>LARGE(Data!$C191:$F191,1)</f>
        <v>26</v>
      </c>
      <c r="T191" s="32">
        <f>LARGE(Data!$C191:$F191,2)</f>
        <v>20</v>
      </c>
      <c r="U191" s="32">
        <f>LARGE(Data!$C191:$F191,3)</f>
        <v>19</v>
      </c>
      <c r="V191" s="32">
        <f>LARGE(Data!$C191:$F191,4)</f>
        <v>2</v>
      </c>
      <c r="W191" s="33">
        <f>LARGE(Data!$G191:$J191,1)</f>
        <v>26</v>
      </c>
      <c r="X191" s="33">
        <f>LARGE(Data!$G191:$J191,2)</f>
        <v>11</v>
      </c>
      <c r="Y191" s="33">
        <f>LARGE(Data!$G191:$J191,3)</f>
        <v>10</v>
      </c>
      <c r="Z191" s="33">
        <f>LARGE(Data!$G191:$J191,4)</f>
        <v>4</v>
      </c>
      <c r="AA191" s="30">
        <f>Data!$O191-Data!$P191</f>
        <v>3</v>
      </c>
      <c r="AB191" s="30">
        <f>Data!$P191-Data!$Q191</f>
        <v>6</v>
      </c>
      <c r="AC191" s="30">
        <f>Data!$Q191-Data!$R191</f>
        <v>11.1</v>
      </c>
      <c r="AD191" s="30">
        <f>(Data!$AA191+Data!$AB191)/SUM(Data!$AA191:$AC191)</f>
        <v>0.447761194</v>
      </c>
      <c r="AE191" s="31">
        <f>Data!$AA191^2/SQRT(Data!$AA191^2+Data!$AB191^2+Data!$AC191^2)</f>
        <v>0.6939315031</v>
      </c>
      <c r="AF191" s="31">
        <f>Data!$AB191^2/SQRT(Data!$AA191^2+Data!$AB191^2+Data!$AC191^2)</f>
        <v>2.775726012</v>
      </c>
      <c r="AG191" s="31">
        <f>Data!$AC191^2/SQRT(Data!$AA191^2+Data!$AB191^2+Data!$AC191^2)</f>
        <v>9.499922277</v>
      </c>
      <c r="AH191" s="30">
        <f>Data!$S191-Data!$T191</f>
        <v>6</v>
      </c>
      <c r="AI191" s="30">
        <f>Data!$T191-Data!$U191</f>
        <v>1</v>
      </c>
      <c r="AJ191" s="30">
        <f>Data!$U191-Data!$V191</f>
        <v>17</v>
      </c>
      <c r="AK191" s="30">
        <f>(Data!$AH191+Data!$AI191)/(Data!$AH191+Data!$AI191+Data!$AJ191)</f>
        <v>0.2916666667</v>
      </c>
      <c r="AL191" s="32">
        <f>Data!$AH191^2/SQRT(Data!$AH191^2+Data!$AI191^2+Data!$AJ191^2)</f>
        <v>1.993855592</v>
      </c>
      <c r="AM191" s="32">
        <f>Data!$AI191^2/SQRT(Data!$AH191^2+Data!$AI191^2+Data!$AJ191^2)</f>
        <v>0.05538487756</v>
      </c>
      <c r="AN191" s="32">
        <f>Data!$AJ191^2/SQRT(Data!$AH191^2+Data!$AI191^2+Data!$AJ191^2)</f>
        <v>16.00622962</v>
      </c>
      <c r="AO191" s="30">
        <f>Data!$W191-Data!$X191</f>
        <v>15</v>
      </c>
      <c r="AP191" s="30">
        <f>Data!$X191-Data!$Y191</f>
        <v>1</v>
      </c>
      <c r="AQ191" s="30">
        <f>Data!$Y191-Data!$Z191</f>
        <v>6</v>
      </c>
      <c r="AR191" s="30">
        <f>(Data!$AO191+Data!$AP191)/(Data!$AO191+Data!$AP191+Data!$AQ191)</f>
        <v>0.7272727273</v>
      </c>
      <c r="AS191" s="33">
        <f>Data!$AO191^2/SQRT(Data!$AO191^2+Data!$AP191^2+Data!$AQ191^2)</f>
        <v>13.90054642</v>
      </c>
      <c r="AT191" s="33">
        <f>Data!$AP191^2/SQRT(Data!$AO191^2+Data!$AP191^2+Data!$AQ191^2)</f>
        <v>0.06178020632</v>
      </c>
      <c r="AU191" s="33">
        <f>Data!$AQ191^2/SQRT(Data!$AO191^2+Data!$AP191^2+Data!$AQ191^2)</f>
        <v>2.224087428</v>
      </c>
      <c r="AV191" s="34">
        <f>_xlfn.VAR.P(Data!$K191:$N191)</f>
        <v>59.101875</v>
      </c>
      <c r="AW191" s="35">
        <f>_xlfn.VAR.P(Data!$C191:$F191)</f>
        <v>79.6875</v>
      </c>
      <c r="AX191" s="36">
        <f>_xlfn.VAR.P(Data!$G191:$J191)</f>
        <v>65.6875</v>
      </c>
      <c r="AY191" s="37"/>
      <c r="AZ191" s="38"/>
      <c r="BA191" s="39"/>
      <c r="BB191" s="30" t="str">
        <f>IF(AND(Data!$AE191&gt;Data!$AF191,Data!$AE191&gt;Data!$AG191),"1",IF(AND(Data!$AF191&gt;Data!$AE191,Data!$AF191&gt;Data!$AG191),IF(Data!$AF191&lt;2.5*Data!$AE191,"1.2",IF(OR(Data!$AE191&gt;2.5,Data!$AE191+Data!$AF191+Data!$AG191&lt;9),"2.2","2")),IF(AND(Data!$AG191&gt;3.5*Data!$AE191,Data!$AG191&gt;3.5*Data!$AF191,Data!$AE191+Data!$AF191+Data!$AG191&gt;11,Data!$AE191+Data!$AF191&lt;2,Data!$Q191&gt;=18),"3",IF((Data!$AE191&gt;3*Data!$AF191),"1.3",IF(AND(Data!$AF191&gt;3*Data!$AE191,Data!$AF191&gt;2),"2.3","3.3")))))</f>
        <v>2.3</v>
      </c>
      <c r="BC191" s="30" t="str">
        <f>IF(AND(Data!$AL191&gt;Data!$AM191,Data!$AL191&gt;Data!$AN191),"1",IF(AND(Data!$AM191&gt;Data!$AL191,Data!$AM191&gt;Data!$AN191),IF(Data!$AM191&lt;2.5*Data!$AL191,"1.2",IF(OR(Data!$AL191&gt;2.5,Data!$AL191+Data!$AM191+Data!$AN191&lt;9),"2.2","2")),IF(AND(Data!$AN191&gt;3.5*Data!$AL191,Data!$AN191&gt;3.5*Data!$AM191,Data!$AL191+Data!$AM191+Data!$AN191&gt;11,Data!$AL191+Data!$AM191&lt;2,Data!$U191&gt;=18),"3",IF((Data!$AL191&gt;3*Data!$AM191),"1.3",IF(AND(Data!$AM191&gt;3*Data!$AL191,Data!$AM191&gt;2),"2.3","3.3")))))</f>
        <v>1.3</v>
      </c>
      <c r="BD191" s="30" t="str">
        <f>IF(AND(Data!$AS191&gt;Data!$AT191,Data!$AS191&gt;Data!$AU191),"1",IF(AND(Data!$AT191&gt;Data!$AS191,Data!$AT191&gt;Data!$AU191),IF(Data!$AT191&lt;2.5*Data!$AS191,"1.2",IF(OR(Data!$AS191&gt;2.5,Data!$AS191+Data!$AT191+Data!$AU191&lt;9),"2.2","2")),IF(AND(Data!$AU191&gt;3.5*Data!$AS191,Data!$AU191&gt;3.5*Data!$AT191,Data!$AS191+Data!$AT191+Data!$AU191&gt;11,Data!$AS191+Data!$AT191&lt;2,Data!$Y191&gt;=18),"3",IF((Data!$AS191&gt;3*Data!$AT191),"1.3",IF(AND(Data!$AT191&gt;3*Data!$AS191,Data!$AT191&gt;2),"2.3","3.3")))))</f>
        <v>1</v>
      </c>
      <c r="BE191" s="30" t="str">
        <f t="array" ref="BE191">XLOOKUP(Data!$O191,Data!$K191:$N191,$K$1:$N$1,"?",0,1)&amp;XLOOKUP(Data!$P191,Data!$K191:$N191,$K$1:$N$1,"?",0,1)&amp;XLOOKUP(Data!$Q191,Data!$K191:$N191,$K$1:$N$1,"?",0,1)</f>
        <v>DCI</v>
      </c>
      <c r="BF191" s="30" t="str">
        <f t="array" ref="BF191">XLOOKUP(Data!$S191,Data!$C191:$F191,$C$1:$F$1,"?",0,1)&amp;XLOOKUP(Data!$T191,Data!$C191:$F191,$C$1:$F$1,"?",0,1)&amp;XLOOKUP(Data!$U191,Data!$C191:$F191,$C$1:$F$1,"?",0,1)</f>
        <v>CID</v>
      </c>
      <c r="BG191" s="30" t="str">
        <f t="array" ref="BG191">XLOOKUP(Data!$W191,Data!$G191:$J191,$G$1:$J$1,"?",0,1)&amp;XLOOKUP(Data!$X191,Data!$G191:$J191,$G$1:$J$1,"?",0,1)&amp;XLOOKUP(Data!$Y191,Data!$G191:$J191,$G$1:$J$1,"?",0,1)</f>
        <v>DCI</v>
      </c>
      <c r="BH191" s="30" t="str">
        <f>VLOOKUP(LEFT(Data!$BE191,Data!$BB191),'Key 2'!$A$1:$C$40,2,FALSE)</f>
        <v>DC</v>
      </c>
      <c r="BI191" s="30" t="str">
        <f>VLOOKUP(LEFT(Data!$BF191,Data!$BC191),'Key 2'!$A$1:$C$40,2,FALSE)</f>
        <v>C</v>
      </c>
      <c r="BJ191" s="30" t="str">
        <f>VLOOKUP(LEFT(Data!$BG191,Data!$BD191),'Key 2'!$A$1:$C$40,2,FALSE)</f>
        <v>D</v>
      </c>
      <c r="BK191" s="30" t="str">
        <f>IF(AND(Data!$AV191&gt;=15,Data!$O191&gt;=20),"DG",IF(AND(Data!$AW191&gt;=15,Data!$S191&gt;=20),"MG",IF(AND(Data!$AV191&gt;=15,Data!$W191&gt;=20),"LG","0")))</f>
        <v>DG</v>
      </c>
      <c r="BL191" s="30" t="str">
        <f>IF(AND(Data!$BK191="DG",Data!$AW191&gt;=15,Data!$S191&gt;=20,Data!$BH191&lt;&gt;Data!$BI191),"MG","LG")</f>
        <v>MG</v>
      </c>
      <c r="BM191" s="30" t="str">
        <f>IF(Data!$BK191="DG",Data!$BH191,IF(Data!$BK191="MG",Data!$BI191,Data!$BJ191))</f>
        <v>DC</v>
      </c>
      <c r="BN191" s="30" t="str">
        <f>IF(Data!$BL191="DG",Data!$BH191,IF(Data!$BL191="MG",Data!$BI191,Data!$BJ191))</f>
        <v>C</v>
      </c>
      <c r="BO191" s="40"/>
      <c r="BP191" s="40"/>
      <c r="BQ191" s="40"/>
      <c r="BR191" s="41"/>
      <c r="BS191" s="41"/>
      <c r="BT191" s="41" t="str">
        <f>VLOOKUP(Data!$BR191,'Key 1'!$B$1:$D$15,2,FALSE)</f>
        <v>TI</v>
      </c>
      <c r="BU191" s="41" t="str">
        <f>VLOOKUP(Data!$BS191,'Key 1'!$B$1:$D$15,2,FALSE)</f>
        <v>TI</v>
      </c>
      <c r="BV191" s="41">
        <f>VLOOKUP(Data!$BR191,'Key 1'!$B$1:$D$15,3,FALSE)</f>
        <v>0</v>
      </c>
      <c r="BW191" s="41">
        <f>VLOOKUP(Data!$BS191,'Key 1'!$B$1:$D$15,3,FALSE)</f>
        <v>0</v>
      </c>
      <c r="BX191" s="41" t="str">
        <f>IF(Data!$BK191="DG",IF(INT(Data!$BB191)-Data!$BB191&lt;0,"Low","High"),IF(Data!$BK191="MG",IF(INT(Data!$BC191)-Data!$BC191&lt;0,"Low","High"),IF(Data!$BK191="LG",IF(INT(Data!$BD191)-Data!$BD191&lt;0,"Low","High"),"High")))</f>
        <v>Low</v>
      </c>
      <c r="BY191" s="41" t="str">
        <f>IF(Data!$BL191="DG",IF(INT(Data!$BB191)-Data!$BB191&lt;0,"Low","High"),IF(Data!$BL191="MG",IF(INT(Data!$BC191)-Data!$BC191&lt;0,"Low","High"),IF(Data!$BL191="LG",IF(INT(Data!$BD191)-Data!$BD191&lt;0,"Low","High"),"High")))</f>
        <v>Low</v>
      </c>
      <c r="BZ191" s="41" t="str">
        <f>IF(AND(Data!$BX191="High",Data!$BY191="High"),"High","Low")</f>
        <v>Low</v>
      </c>
      <c r="CA191" s="41" t="str">
        <f>IF(AND(Data!$BM191=Data!$BT191,Data!$BN191=Data!$BU191),"Matched",IF(Data!$BM191=Data!$BT191,"Sec Missed", IF(Data!$BN191=Data!$BU191," Pri Missed", "Both Missed")))</f>
        <v>Both Missed</v>
      </c>
      <c r="CB191" s="42">
        <v>100.0</v>
      </c>
      <c r="CC191" s="42">
        <v>100.0</v>
      </c>
      <c r="CD191" s="42">
        <v>100.0</v>
      </c>
      <c r="CE191" s="43" t="s">
        <v>17</v>
      </c>
      <c r="CF191" s="43" t="s">
        <v>101</v>
      </c>
      <c r="CG191" s="43" t="s">
        <v>0</v>
      </c>
      <c r="CH191" s="45" t="s">
        <v>17</v>
      </c>
      <c r="CI191" s="43" t="s">
        <v>97</v>
      </c>
      <c r="CJ191" s="42">
        <v>100.0</v>
      </c>
      <c r="CK191" s="43" t="s">
        <v>101</v>
      </c>
      <c r="CL191" s="43" t="s">
        <v>102</v>
      </c>
      <c r="CM191" s="42">
        <v>100.0</v>
      </c>
      <c r="CN191" s="43" t="s">
        <v>99</v>
      </c>
      <c r="CO191" s="1"/>
      <c r="CP191" s="1"/>
      <c r="CQ191" s="1"/>
      <c r="CR191" s="1"/>
      <c r="CS191" s="1"/>
      <c r="CT191" s="1"/>
      <c r="CU191" s="1"/>
    </row>
    <row r="192" ht="48.0" customHeight="1">
      <c r="A192" s="28">
        <v>2346.0</v>
      </c>
      <c r="B192" s="29">
        <v>28.0</v>
      </c>
      <c r="C192" s="30">
        <v>26.13333333333334</v>
      </c>
      <c r="D192" s="30">
        <v>9.0</v>
      </c>
      <c r="E192" s="30">
        <v>4.0</v>
      </c>
      <c r="F192" s="30">
        <v>21.0</v>
      </c>
      <c r="G192" s="30">
        <v>26.0</v>
      </c>
      <c r="H192" s="30">
        <v>3.0</v>
      </c>
      <c r="I192" s="30">
        <v>5.0</v>
      </c>
      <c r="J192" s="30">
        <v>22.0</v>
      </c>
      <c r="K192" s="30">
        <v>26.111111111111118</v>
      </c>
      <c r="L192" s="30">
        <v>4.0</v>
      </c>
      <c r="M192" s="30">
        <v>4.0</v>
      </c>
      <c r="N192" s="30">
        <v>21.0</v>
      </c>
      <c r="O192" s="31">
        <f>LARGE(Data!$K192:$N192,1)</f>
        <v>26.11111111</v>
      </c>
      <c r="P192" s="31">
        <f>LARGE(Data!$K192:$N192,2)</f>
        <v>21</v>
      </c>
      <c r="Q192" s="31">
        <f>LARGE(Data!$K192:$N192,3)</f>
        <v>4</v>
      </c>
      <c r="R192" s="31">
        <f>LARGE(Data!$K192:$N192,4)</f>
        <v>4</v>
      </c>
      <c r="S192" s="32">
        <f>LARGE(Data!$C192:$F192,1)</f>
        <v>26.13333333</v>
      </c>
      <c r="T192" s="32">
        <f>LARGE(Data!$C192:$F192,2)</f>
        <v>21</v>
      </c>
      <c r="U192" s="32">
        <f>LARGE(Data!$C192:$F192,3)</f>
        <v>9</v>
      </c>
      <c r="V192" s="32">
        <f>LARGE(Data!$C192:$F192,4)</f>
        <v>4</v>
      </c>
      <c r="W192" s="33">
        <f>LARGE(Data!$G192:$J192,1)</f>
        <v>26</v>
      </c>
      <c r="X192" s="33">
        <f>LARGE(Data!$G192:$J192,2)</f>
        <v>22</v>
      </c>
      <c r="Y192" s="33">
        <f>LARGE(Data!$G192:$J192,3)</f>
        <v>5</v>
      </c>
      <c r="Z192" s="33">
        <f>LARGE(Data!$G192:$J192,4)</f>
        <v>3</v>
      </c>
      <c r="AA192" s="30">
        <f>Data!$O192-Data!$P192</f>
        <v>5.111111111</v>
      </c>
      <c r="AB192" s="30">
        <f>Data!$P192-Data!$Q192</f>
        <v>17</v>
      </c>
      <c r="AC192" s="30">
        <f>Data!$Q192-Data!$R192</f>
        <v>0</v>
      </c>
      <c r="AD192" s="30">
        <f>(Data!$AA192+Data!$AB192)/SUM(Data!$AA192:$AC192)</f>
        <v>1</v>
      </c>
      <c r="AE192" s="31">
        <f>Data!$AA192^2/SQRT(Data!$AA192^2+Data!$AB192^2+Data!$AC192^2)</f>
        <v>1.471601692</v>
      </c>
      <c r="AF192" s="31">
        <f>Data!$AB192^2/SQRT(Data!$AA192^2+Data!$AB192^2+Data!$AC192^2)</f>
        <v>16.28011532</v>
      </c>
      <c r="AG192" s="31">
        <f>Data!$AC192^2/SQRT(Data!$AA192^2+Data!$AB192^2+Data!$AC192^2)</f>
        <v>0</v>
      </c>
      <c r="AH192" s="30">
        <f>Data!$S192-Data!$T192</f>
        <v>5.133333333</v>
      </c>
      <c r="AI192" s="30">
        <f>Data!$T192-Data!$U192</f>
        <v>12</v>
      </c>
      <c r="AJ192" s="30">
        <f>Data!$U192-Data!$V192</f>
        <v>5</v>
      </c>
      <c r="AK192" s="30">
        <f>(Data!$AH192+Data!$AI192)/(Data!$AH192+Data!$AI192+Data!$AJ192)</f>
        <v>0.7740963855</v>
      </c>
      <c r="AL192" s="32">
        <f>Data!$AH192^2/SQRT(Data!$AH192^2+Data!$AI192^2+Data!$AJ192^2)</f>
        <v>1.885345677</v>
      </c>
      <c r="AM192" s="32">
        <f>Data!$AI192^2/SQRT(Data!$AH192^2+Data!$AI192^2+Data!$AJ192^2)</f>
        <v>10.30278292</v>
      </c>
      <c r="AN192" s="32">
        <f>Data!$AJ192^2/SQRT(Data!$AH192^2+Data!$AI192^2+Data!$AJ192^2)</f>
        <v>1.78867759</v>
      </c>
      <c r="AO192" s="30">
        <f>Data!$W192-Data!$X192</f>
        <v>4</v>
      </c>
      <c r="AP192" s="30">
        <f>Data!$X192-Data!$Y192</f>
        <v>17</v>
      </c>
      <c r="AQ192" s="30">
        <f>Data!$Y192-Data!$Z192</f>
        <v>2</v>
      </c>
      <c r="AR192" s="30">
        <f>(Data!$AO192+Data!$AP192)/(Data!$AO192+Data!$AP192+Data!$AQ192)</f>
        <v>0.9130434783</v>
      </c>
      <c r="AS192" s="33">
        <f>Data!$AO192^2/SQRT(Data!$AO192^2+Data!$AP192^2+Data!$AQ192^2)</f>
        <v>0.9102081984</v>
      </c>
      <c r="AT192" s="33">
        <f>Data!$AP192^2/SQRT(Data!$AO192^2+Data!$AP192^2+Data!$AQ192^2)</f>
        <v>16.44063558</v>
      </c>
      <c r="AU192" s="33">
        <f>Data!$AQ192^2/SQRT(Data!$AO192^2+Data!$AP192^2+Data!$AQ192^2)</f>
        <v>0.2275520496</v>
      </c>
      <c r="AV192" s="34">
        <f>_xlfn.VAR.P(Data!$K192:$N192)</f>
        <v>98.87037037</v>
      </c>
      <c r="AW192" s="35">
        <f>_xlfn.VAR.P(Data!$C192:$F192)</f>
        <v>79.23666667</v>
      </c>
      <c r="AX192" s="36">
        <f>_xlfn.VAR.P(Data!$G192:$J192)</f>
        <v>102.5</v>
      </c>
      <c r="AY192" s="37"/>
      <c r="AZ192" s="38"/>
      <c r="BA192" s="39"/>
      <c r="BB192" s="30" t="str">
        <f>IF(AND(Data!$AE192&gt;Data!$AF192,Data!$AE192&gt;Data!$AG192),"1",IF(AND(Data!$AF192&gt;Data!$AE192,Data!$AF192&gt;Data!$AG192),IF(Data!$AF192&lt;2.5*Data!$AE192,"1.2",IF(OR(Data!$AE192&gt;2.5,Data!$AE192+Data!$AF192+Data!$AG192&lt;9),"2.2","2")),IF(AND(Data!$AG192&gt;3.5*Data!$AE192,Data!$AG192&gt;3.5*Data!$AF192,Data!$AE192+Data!$AF192+Data!$AG192&gt;11,Data!$AE192+Data!$AF192&lt;2,Data!$Q192&gt;=18),"3",IF((Data!$AE192&gt;3*Data!$AF192),"1.3",IF(AND(Data!$AF192&gt;3*Data!$AE192,Data!$AF192&gt;2),"2.3","3.3")))))</f>
        <v>2</v>
      </c>
      <c r="BC192" s="30" t="str">
        <f>IF(AND(Data!$AL192&gt;Data!$AM192,Data!$AL192&gt;Data!$AN192),"1",IF(AND(Data!$AM192&gt;Data!$AL192,Data!$AM192&gt;Data!$AN192),IF(Data!$AM192&lt;2.5*Data!$AL192,"1.2",IF(OR(Data!$AL192&gt;2.5,Data!$AL192+Data!$AM192+Data!$AN192&lt;9),"2.2","2")),IF(AND(Data!$AN192&gt;3.5*Data!$AL192,Data!$AN192&gt;3.5*Data!$AM192,Data!$AL192+Data!$AM192+Data!$AN192&gt;11,Data!$AL192+Data!$AM192&lt;2,Data!$U192&gt;=18),"3",IF((Data!$AL192&gt;3*Data!$AM192),"1.3",IF(AND(Data!$AM192&gt;3*Data!$AL192,Data!$AM192&gt;2),"2.3","3.3")))))</f>
        <v>2</v>
      </c>
      <c r="BD192" s="30" t="str">
        <f>IF(AND(Data!$AS192&gt;Data!$AT192,Data!$AS192&gt;Data!$AU192),"1",IF(AND(Data!$AT192&gt;Data!$AS192,Data!$AT192&gt;Data!$AU192),IF(Data!$AT192&lt;2.5*Data!$AS192,"1.2",IF(OR(Data!$AS192&gt;2.5,Data!$AS192+Data!$AT192+Data!$AU192&lt;9),"2.2","2")),IF(AND(Data!$AU192&gt;3.5*Data!$AS192,Data!$AU192&gt;3.5*Data!$AT192,Data!$AS192+Data!$AT192+Data!$AU192&gt;11,Data!$AS192+Data!$AT192&lt;2,Data!$Y192&gt;=18),"3",IF((Data!$AS192&gt;3*Data!$AT192),"1.3",IF(AND(Data!$AT192&gt;3*Data!$AS192,Data!$AT192&gt;2),"2.3","3.3")))))</f>
        <v>2</v>
      </c>
      <c r="BE192" s="30" t="str">
        <f t="array" ref="BE192">XLOOKUP(Data!$O192,Data!$K192:$N192,$K$1:$N$1,"?",0,1)&amp;XLOOKUP(Data!$P192,Data!$K192:$N192,$K$1:$N$1,"?",0,1)&amp;XLOOKUP(Data!$Q192,Data!$K192:$N192,$K$1:$N$1,"?",0,1)</f>
        <v>DCI</v>
      </c>
      <c r="BF192" s="30" t="str">
        <f t="array" ref="BF192">XLOOKUP(Data!$S192,Data!$C192:$F192,$C$1:$F$1,"?",0,1)&amp;XLOOKUP(Data!$T192,Data!$C192:$F192,$C$1:$F$1,"?",0,1)&amp;XLOOKUP(Data!$U192,Data!$C192:$F192,$C$1:$F$1,"?",0,1)</f>
        <v>DCI</v>
      </c>
      <c r="BG192" s="30" t="str">
        <f t="array" ref="BG192">XLOOKUP(Data!$W192,Data!$G192:$J192,$G$1:$J$1,"?",0,1)&amp;XLOOKUP(Data!$X192,Data!$G192:$J192,$G$1:$J$1,"?",0,1)&amp;XLOOKUP(Data!$Y192,Data!$G192:$J192,$G$1:$J$1,"?",0,1)</f>
        <v>DCS</v>
      </c>
      <c r="BH192" s="30" t="str">
        <f>VLOOKUP(LEFT(Data!$BE192,Data!$BB192),'Key 2'!$A$1:$C$40,2,FALSE)</f>
        <v>DC</v>
      </c>
      <c r="BI192" s="30" t="str">
        <f>VLOOKUP(LEFT(Data!$BF192,Data!$BC192),'Key 2'!$A$1:$C$40,2,FALSE)</f>
        <v>DC</v>
      </c>
      <c r="BJ192" s="30" t="str">
        <f>VLOOKUP(LEFT(Data!$BG192,Data!$BD192),'Key 2'!$A$1:$C$40,2,FALSE)</f>
        <v>DC</v>
      </c>
      <c r="BK192" s="30" t="str">
        <f>IF(AND(Data!$AV192&gt;=15,Data!$O192&gt;=20),"DG",IF(AND(Data!$AW192&gt;=15,Data!$S192&gt;=20),"MG",IF(AND(Data!$AV192&gt;=15,Data!$W192&gt;=20),"LG","0")))</f>
        <v>DG</v>
      </c>
      <c r="BL192" s="30" t="str">
        <f>IF(AND(Data!$BK192="DG",Data!$AW192&gt;=15,Data!$S192&gt;=20,Data!$BH192&lt;&gt;Data!$BI192),"MG","LG")</f>
        <v>LG</v>
      </c>
      <c r="BM192" s="30" t="str">
        <f>IF(Data!$BK192="DG",Data!$BH192,IF(Data!$BK192="MG",Data!$BI192,Data!$BJ192))</f>
        <v>DC</v>
      </c>
      <c r="BN192" s="30" t="str">
        <f>IF(Data!$BL192="DG",Data!$BH192,IF(Data!$BL192="MG",Data!$BI192,Data!$BJ192))</f>
        <v>DC</v>
      </c>
      <c r="BO192" s="40"/>
      <c r="BP192" s="40"/>
      <c r="BQ192" s="40"/>
      <c r="BR192" s="41"/>
      <c r="BS192" s="41"/>
      <c r="BT192" s="41" t="str">
        <f>VLOOKUP(Data!$BR192,'Key 1'!$B$1:$D$15,2,FALSE)</f>
        <v>TI</v>
      </c>
      <c r="BU192" s="41" t="str">
        <f>VLOOKUP(Data!$BS192,'Key 1'!$B$1:$D$15,2,FALSE)</f>
        <v>TI</v>
      </c>
      <c r="BV192" s="41">
        <f>VLOOKUP(Data!$BR192,'Key 1'!$B$1:$D$15,3,FALSE)</f>
        <v>0</v>
      </c>
      <c r="BW192" s="41">
        <f>VLOOKUP(Data!$BS192,'Key 1'!$B$1:$D$15,3,FALSE)</f>
        <v>0</v>
      </c>
      <c r="BX192" s="41" t="str">
        <f>IF(Data!$BK192="DG",IF(INT(Data!$BB192)-Data!$BB192&lt;0,"Low","High"),IF(Data!$BK192="MG",IF(INT(Data!$BC192)-Data!$BC192&lt;0,"Low","High"),IF(Data!$BK192="LG",IF(INT(Data!$BD192)-Data!$BD192&lt;0,"Low","High"),"High")))</f>
        <v>High</v>
      </c>
      <c r="BY192" s="41" t="str">
        <f>IF(Data!$BL192="DG",IF(INT(Data!$BB192)-Data!$BB192&lt;0,"Low","High"),IF(Data!$BL192="MG",IF(INT(Data!$BC192)-Data!$BC192&lt;0,"Low","High"),IF(Data!$BL192="LG",IF(INT(Data!$BD192)-Data!$BD192&lt;0,"Low","High"),"High")))</f>
        <v>High</v>
      </c>
      <c r="BZ192" s="41" t="str">
        <f>IF(AND(Data!$BX192="High",Data!$BY192="High"),"High","Low")</f>
        <v>High</v>
      </c>
      <c r="CA192" s="41" t="str">
        <f>IF(AND(Data!$BM192=Data!$BT192,Data!$BN192=Data!$BU192),"Matched",IF(Data!$BM192=Data!$BT192,"Sec Missed", IF(Data!$BN192=Data!$BU192," Pri Missed", "Both Missed")))</f>
        <v>Both Missed</v>
      </c>
      <c r="CB192" s="42">
        <v>100.0</v>
      </c>
      <c r="CC192" s="42">
        <v>100.0</v>
      </c>
      <c r="CD192" s="42">
        <v>100.0</v>
      </c>
      <c r="CE192" s="43" t="s">
        <v>17</v>
      </c>
      <c r="CF192" s="43" t="s">
        <v>17</v>
      </c>
      <c r="CG192" s="43" t="s">
        <v>17</v>
      </c>
      <c r="CH192" s="45" t="s">
        <v>17</v>
      </c>
      <c r="CI192" s="43" t="s">
        <v>97</v>
      </c>
      <c r="CJ192" s="42">
        <v>100.0</v>
      </c>
      <c r="CK192" s="43" t="s">
        <v>17</v>
      </c>
      <c r="CL192" s="43" t="s">
        <v>98</v>
      </c>
      <c r="CM192" s="42">
        <v>100.0</v>
      </c>
      <c r="CN192" s="43" t="s">
        <v>99</v>
      </c>
      <c r="CO192" s="1"/>
      <c r="CP192" s="1"/>
      <c r="CQ192" s="1"/>
      <c r="CR192" s="1"/>
      <c r="CS192" s="1"/>
      <c r="CT192" s="1"/>
      <c r="CU192" s="1"/>
    </row>
    <row r="193" ht="48.0" customHeight="1">
      <c r="A193" s="28">
        <v>2347.0</v>
      </c>
      <c r="B193" s="29">
        <v>28.0</v>
      </c>
      <c r="C193" s="30">
        <v>12.0</v>
      </c>
      <c r="D193" s="30">
        <v>22.0</v>
      </c>
      <c r="E193" s="30">
        <v>7.0</v>
      </c>
      <c r="F193" s="30">
        <v>23.0</v>
      </c>
      <c r="G193" s="30">
        <v>11.0</v>
      </c>
      <c r="H193" s="30">
        <v>25.0</v>
      </c>
      <c r="I193" s="30">
        <v>7.0</v>
      </c>
      <c r="J193" s="30">
        <v>24.0</v>
      </c>
      <c r="K193" s="30">
        <v>11.0</v>
      </c>
      <c r="L193" s="30">
        <v>23.5</v>
      </c>
      <c r="M193" s="30">
        <v>6.0</v>
      </c>
      <c r="N193" s="30">
        <v>24.0</v>
      </c>
      <c r="O193" s="31">
        <f>LARGE(Data!$K193:$N193,1)</f>
        <v>24</v>
      </c>
      <c r="P193" s="31">
        <f>LARGE(Data!$K193:$N193,2)</f>
        <v>23.5</v>
      </c>
      <c r="Q193" s="31">
        <f>LARGE(Data!$K193:$N193,3)</f>
        <v>11</v>
      </c>
      <c r="R193" s="31">
        <f>LARGE(Data!$K193:$N193,4)</f>
        <v>6</v>
      </c>
      <c r="S193" s="32">
        <f>LARGE(Data!$C193:$F193,1)</f>
        <v>23</v>
      </c>
      <c r="T193" s="32">
        <f>LARGE(Data!$C193:$F193,2)</f>
        <v>22</v>
      </c>
      <c r="U193" s="32">
        <f>LARGE(Data!$C193:$F193,3)</f>
        <v>12</v>
      </c>
      <c r="V193" s="32">
        <f>LARGE(Data!$C193:$F193,4)</f>
        <v>7</v>
      </c>
      <c r="W193" s="33">
        <f>LARGE(Data!$G193:$J193,1)</f>
        <v>25</v>
      </c>
      <c r="X193" s="33">
        <f>LARGE(Data!$G193:$J193,2)</f>
        <v>24</v>
      </c>
      <c r="Y193" s="33">
        <f>LARGE(Data!$G193:$J193,3)</f>
        <v>11</v>
      </c>
      <c r="Z193" s="33">
        <f>LARGE(Data!$G193:$J193,4)</f>
        <v>7</v>
      </c>
      <c r="AA193" s="30">
        <f>Data!$O193-Data!$P193</f>
        <v>0.5</v>
      </c>
      <c r="AB193" s="30">
        <f>Data!$P193-Data!$Q193</f>
        <v>12.5</v>
      </c>
      <c r="AC193" s="30">
        <f>Data!$Q193-Data!$R193</f>
        <v>5</v>
      </c>
      <c r="AD193" s="30">
        <f>(Data!$AA193+Data!$AB193)/SUM(Data!$AA193:$AC193)</f>
        <v>0.7222222222</v>
      </c>
      <c r="AE193" s="31">
        <f>Data!$AA193^2/SQRT(Data!$AA193^2+Data!$AB193^2+Data!$AC193^2)</f>
        <v>0.01855674048</v>
      </c>
      <c r="AF193" s="31">
        <f>Data!$AB193^2/SQRT(Data!$AA193^2+Data!$AB193^2+Data!$AC193^2)</f>
        <v>11.5979628</v>
      </c>
      <c r="AG193" s="31">
        <f>Data!$AC193^2/SQRT(Data!$AA193^2+Data!$AB193^2+Data!$AC193^2)</f>
        <v>1.855674048</v>
      </c>
      <c r="AH193" s="30">
        <f>Data!$S193-Data!$T193</f>
        <v>1</v>
      </c>
      <c r="AI193" s="30">
        <f>Data!$T193-Data!$U193</f>
        <v>10</v>
      </c>
      <c r="AJ193" s="30">
        <f>Data!$U193-Data!$V193</f>
        <v>5</v>
      </c>
      <c r="AK193" s="30">
        <f>(Data!$AH193+Data!$AI193)/(Data!$AH193+Data!$AI193+Data!$AJ193)</f>
        <v>0.6875</v>
      </c>
      <c r="AL193" s="32">
        <f>Data!$AH193^2/SQRT(Data!$AH193^2+Data!$AI193^2+Data!$AJ193^2)</f>
        <v>0.08908708064</v>
      </c>
      <c r="AM193" s="32">
        <f>Data!$AI193^2/SQRT(Data!$AH193^2+Data!$AI193^2+Data!$AJ193^2)</f>
        <v>8.908708064</v>
      </c>
      <c r="AN193" s="32">
        <f>Data!$AJ193^2/SQRT(Data!$AH193^2+Data!$AI193^2+Data!$AJ193^2)</f>
        <v>2.227177016</v>
      </c>
      <c r="AO193" s="30">
        <f>Data!$W193-Data!$X193</f>
        <v>1</v>
      </c>
      <c r="AP193" s="30">
        <f>Data!$X193-Data!$Y193</f>
        <v>13</v>
      </c>
      <c r="AQ193" s="30">
        <f>Data!$Y193-Data!$Z193</f>
        <v>4</v>
      </c>
      <c r="AR193" s="30">
        <f>(Data!$AO193+Data!$AP193)/(Data!$AO193+Data!$AP193+Data!$AQ193)</f>
        <v>0.7777777778</v>
      </c>
      <c r="AS193" s="33">
        <f>Data!$AO193^2/SQRT(Data!$AO193^2+Data!$AP193^2+Data!$AQ193^2)</f>
        <v>0.07332355751</v>
      </c>
      <c r="AT193" s="33">
        <f>Data!$AP193^2/SQRT(Data!$AO193^2+Data!$AP193^2+Data!$AQ193^2)</f>
        <v>12.39168122</v>
      </c>
      <c r="AU193" s="33">
        <f>Data!$AQ193^2/SQRT(Data!$AO193^2+Data!$AP193^2+Data!$AQ193^2)</f>
        <v>1.17317692</v>
      </c>
      <c r="AV193" s="34">
        <f>_xlfn.VAR.P(Data!$K193:$N193)</f>
        <v>61.296875</v>
      </c>
      <c r="AW193" s="35">
        <f>_xlfn.VAR.P(Data!$C193:$F193)</f>
        <v>45.5</v>
      </c>
      <c r="AX193" s="36">
        <f>_xlfn.VAR.P(Data!$G193:$J193)</f>
        <v>62.1875</v>
      </c>
      <c r="AY193" s="37"/>
      <c r="AZ193" s="38"/>
      <c r="BA193" s="39"/>
      <c r="BB193" s="30" t="str">
        <f>IF(AND(Data!$AE193&gt;Data!$AF193,Data!$AE193&gt;Data!$AG193),"1",IF(AND(Data!$AF193&gt;Data!$AE193,Data!$AF193&gt;Data!$AG193),IF(Data!$AF193&lt;2.5*Data!$AE193,"1.2",IF(OR(Data!$AE193&gt;2.5,Data!$AE193+Data!$AF193+Data!$AG193&lt;9),"2.2","2")),IF(AND(Data!$AG193&gt;3.5*Data!$AE193,Data!$AG193&gt;3.5*Data!$AF193,Data!$AE193+Data!$AF193+Data!$AG193&gt;11,Data!$AE193+Data!$AF193&lt;2,Data!$Q193&gt;=18),"3",IF((Data!$AE193&gt;3*Data!$AF193),"1.3",IF(AND(Data!$AF193&gt;3*Data!$AE193,Data!$AF193&gt;2),"2.3","3.3")))))</f>
        <v>2</v>
      </c>
      <c r="BC193" s="30" t="str">
        <f>IF(AND(Data!$AL193&gt;Data!$AM193,Data!$AL193&gt;Data!$AN193),"1",IF(AND(Data!$AM193&gt;Data!$AL193,Data!$AM193&gt;Data!$AN193),IF(Data!$AM193&lt;2.5*Data!$AL193,"1.2",IF(OR(Data!$AL193&gt;2.5,Data!$AL193+Data!$AM193+Data!$AN193&lt;9),"2.2","2")),IF(AND(Data!$AN193&gt;3.5*Data!$AL193,Data!$AN193&gt;3.5*Data!$AM193,Data!$AL193+Data!$AM193+Data!$AN193&gt;11,Data!$AL193+Data!$AM193&lt;2,Data!$U193&gt;=18),"3",IF((Data!$AL193&gt;3*Data!$AM193),"1.3",IF(AND(Data!$AM193&gt;3*Data!$AL193,Data!$AM193&gt;2),"2.3","3.3")))))</f>
        <v>2</v>
      </c>
      <c r="BD193" s="30" t="str">
        <f>IF(AND(Data!$AS193&gt;Data!$AT193,Data!$AS193&gt;Data!$AU193),"1",IF(AND(Data!$AT193&gt;Data!$AS193,Data!$AT193&gt;Data!$AU193),IF(Data!$AT193&lt;2.5*Data!$AS193,"1.2",IF(OR(Data!$AS193&gt;2.5,Data!$AS193+Data!$AT193+Data!$AU193&lt;9),"2.2","2")),IF(AND(Data!$AU193&gt;3.5*Data!$AS193,Data!$AU193&gt;3.5*Data!$AT193,Data!$AS193+Data!$AT193+Data!$AU193&gt;11,Data!$AS193+Data!$AT193&lt;2,Data!$Y193&gt;=18),"3",IF((Data!$AS193&gt;3*Data!$AT193),"1.3",IF(AND(Data!$AT193&gt;3*Data!$AS193,Data!$AT193&gt;2),"2.3","3.3")))))</f>
        <v>2</v>
      </c>
      <c r="BE193" s="30" t="str">
        <f t="array" ref="BE193">XLOOKUP(Data!$O193,Data!$K193:$N193,$K$1:$N$1,"?",0,1)&amp;XLOOKUP(Data!$P193,Data!$K193:$N193,$K$1:$N$1,"?",0,1)&amp;XLOOKUP(Data!$Q193,Data!$K193:$N193,$K$1:$N$1,"?",0,1)</f>
        <v>CID</v>
      </c>
      <c r="BF193" s="30" t="str">
        <f t="array" ref="BF193">XLOOKUP(Data!$S193,Data!$C193:$F193,$C$1:$F$1,"?",0,1)&amp;XLOOKUP(Data!$T193,Data!$C193:$F193,$C$1:$F$1,"?",0,1)&amp;XLOOKUP(Data!$U193,Data!$C193:$F193,$C$1:$F$1,"?",0,1)</f>
        <v>CID</v>
      </c>
      <c r="BG193" s="30" t="str">
        <f t="array" ref="BG193">XLOOKUP(Data!$W193,Data!$G193:$J193,$G$1:$J$1,"?",0,1)&amp;XLOOKUP(Data!$X193,Data!$G193:$J193,$G$1:$J$1,"?",0,1)&amp;XLOOKUP(Data!$Y193,Data!$G193:$J193,$G$1:$J$1,"?",0,1)</f>
        <v>ICD</v>
      </c>
      <c r="BH193" s="30" t="str">
        <f>VLOOKUP(LEFT(Data!$BE193,Data!$BB193),'Key 2'!$A$1:$C$40,2,FALSE)</f>
        <v>IC</v>
      </c>
      <c r="BI193" s="30" t="str">
        <f>VLOOKUP(LEFT(Data!$BF193,Data!$BC193),'Key 2'!$A$1:$C$40,2,FALSE)</f>
        <v>IC</v>
      </c>
      <c r="BJ193" s="30" t="str">
        <f>VLOOKUP(LEFT(Data!$BG193,Data!$BD193),'Key 2'!$A$1:$C$40,2,FALSE)</f>
        <v>IC</v>
      </c>
      <c r="BK193" s="30" t="str">
        <f>IF(AND(Data!$AV193&gt;=15,Data!$O193&gt;=20),"DG",IF(AND(Data!$AW193&gt;=15,Data!$S193&gt;=20),"MG",IF(AND(Data!$AV193&gt;=15,Data!$W193&gt;=20),"LG","0")))</f>
        <v>DG</v>
      </c>
      <c r="BL193" s="30" t="str">
        <f>IF(AND(Data!$BK193="DG",Data!$AW193&gt;=15,Data!$S193&gt;=20,Data!$BH193&lt;&gt;Data!$BI193),"MG","LG")</f>
        <v>LG</v>
      </c>
      <c r="BM193" s="30" t="str">
        <f>IF(Data!$BK193="DG",Data!$BH193,IF(Data!$BK193="MG",Data!$BI193,Data!$BJ193))</f>
        <v>IC</v>
      </c>
      <c r="BN193" s="30" t="str">
        <f>IF(Data!$BL193="DG",Data!$BH193,IF(Data!$BL193="MG",Data!$BI193,Data!$BJ193))</f>
        <v>IC</v>
      </c>
      <c r="BO193" s="40"/>
      <c r="BP193" s="40"/>
      <c r="BQ193" s="40"/>
      <c r="BR193" s="41"/>
      <c r="BS193" s="41"/>
      <c r="BT193" s="41" t="str">
        <f>VLOOKUP(Data!$BR193,'Key 1'!$B$1:$D$15,2,FALSE)</f>
        <v>TI</v>
      </c>
      <c r="BU193" s="41" t="str">
        <f>VLOOKUP(Data!$BS193,'Key 1'!$B$1:$D$15,2,FALSE)</f>
        <v>TI</v>
      </c>
      <c r="BV193" s="41">
        <f>VLOOKUP(Data!$BR193,'Key 1'!$B$1:$D$15,3,FALSE)</f>
        <v>0</v>
      </c>
      <c r="BW193" s="41">
        <f>VLOOKUP(Data!$BS193,'Key 1'!$B$1:$D$15,3,FALSE)</f>
        <v>0</v>
      </c>
      <c r="BX193" s="41" t="str">
        <f>IF(Data!$BK193="DG",IF(INT(Data!$BB193)-Data!$BB193&lt;0,"Low","High"),IF(Data!$BK193="MG",IF(INT(Data!$BC193)-Data!$BC193&lt;0,"Low","High"),IF(Data!$BK193="LG",IF(INT(Data!$BD193)-Data!$BD193&lt;0,"Low","High"),"High")))</f>
        <v>High</v>
      </c>
      <c r="BY193" s="41" t="str">
        <f>IF(Data!$BL193="DG",IF(INT(Data!$BB193)-Data!$BB193&lt;0,"Low","High"),IF(Data!$BL193="MG",IF(INT(Data!$BC193)-Data!$BC193&lt;0,"Low","High"),IF(Data!$BL193="LG",IF(INT(Data!$BD193)-Data!$BD193&lt;0,"Low","High"),"High")))</f>
        <v>High</v>
      </c>
      <c r="BZ193" s="41" t="str">
        <f>IF(AND(Data!$BX193="High",Data!$BY193="High"),"High","Low")</f>
        <v>High</v>
      </c>
      <c r="CA193" s="41" t="str">
        <f>IF(AND(Data!$BM193=Data!$BT193,Data!$BN193=Data!$BU193),"Matched",IF(Data!$BM193=Data!$BT193,"Sec Missed", IF(Data!$BN193=Data!$BU193," Pri Missed", "Both Missed")))</f>
        <v>Both Missed</v>
      </c>
      <c r="CB193" s="42">
        <v>100.0</v>
      </c>
      <c r="CC193" s="42">
        <v>100.0</v>
      </c>
      <c r="CD193" s="42">
        <v>100.0</v>
      </c>
      <c r="CE193" s="43" t="s">
        <v>96</v>
      </c>
      <c r="CF193" s="43" t="s">
        <v>96</v>
      </c>
      <c r="CG193" s="43" t="s">
        <v>96</v>
      </c>
      <c r="CH193" s="45" t="s">
        <v>96</v>
      </c>
      <c r="CI193" s="43" t="s">
        <v>97</v>
      </c>
      <c r="CJ193" s="42">
        <v>100.0</v>
      </c>
      <c r="CK193" s="43" t="s">
        <v>96</v>
      </c>
      <c r="CL193" s="43" t="s">
        <v>98</v>
      </c>
      <c r="CM193" s="42">
        <v>100.0</v>
      </c>
      <c r="CN193" s="43" t="s">
        <v>104</v>
      </c>
      <c r="CO193" s="1"/>
      <c r="CP193" s="1"/>
      <c r="CQ193" s="1"/>
      <c r="CR193" s="1"/>
      <c r="CS193" s="1"/>
      <c r="CT193" s="1"/>
      <c r="CU193" s="1"/>
    </row>
    <row r="194" ht="48.0" customHeight="1">
      <c r="A194" s="28">
        <v>2348.0</v>
      </c>
      <c r="B194" s="29">
        <v>28.0</v>
      </c>
      <c r="C194" s="30">
        <v>14.0</v>
      </c>
      <c r="D194" s="30">
        <v>26.625</v>
      </c>
      <c r="E194" s="30">
        <v>11.0</v>
      </c>
      <c r="F194" s="30">
        <v>1.0</v>
      </c>
      <c r="G194" s="30">
        <v>14.0</v>
      </c>
      <c r="H194" s="30">
        <v>26.0</v>
      </c>
      <c r="I194" s="30">
        <v>4.0</v>
      </c>
      <c r="J194" s="30">
        <v>16.0</v>
      </c>
      <c r="K194" s="30">
        <v>14.5</v>
      </c>
      <c r="L194" s="30">
        <v>26.5</v>
      </c>
      <c r="M194" s="30">
        <v>6.0</v>
      </c>
      <c r="N194" s="30">
        <v>7.0</v>
      </c>
      <c r="O194" s="31">
        <f>LARGE(Data!$K194:$N194,1)</f>
        <v>26.5</v>
      </c>
      <c r="P194" s="31">
        <f>LARGE(Data!$K194:$N194,2)</f>
        <v>14.5</v>
      </c>
      <c r="Q194" s="31">
        <f>LARGE(Data!$K194:$N194,3)</f>
        <v>7</v>
      </c>
      <c r="R194" s="31">
        <f>LARGE(Data!$K194:$N194,4)</f>
        <v>6</v>
      </c>
      <c r="S194" s="32">
        <f>LARGE(Data!$C194:$F194,1)</f>
        <v>26.625</v>
      </c>
      <c r="T194" s="32">
        <f>LARGE(Data!$C194:$F194,2)</f>
        <v>14</v>
      </c>
      <c r="U194" s="32">
        <f>LARGE(Data!$C194:$F194,3)</f>
        <v>11</v>
      </c>
      <c r="V194" s="32">
        <f>LARGE(Data!$C194:$F194,4)</f>
        <v>1</v>
      </c>
      <c r="W194" s="33">
        <f>LARGE(Data!$G194:$J194,1)</f>
        <v>26</v>
      </c>
      <c r="X194" s="33">
        <f>LARGE(Data!$G194:$J194,2)</f>
        <v>16</v>
      </c>
      <c r="Y194" s="33">
        <f>LARGE(Data!$G194:$J194,3)</f>
        <v>14</v>
      </c>
      <c r="Z194" s="33">
        <f>LARGE(Data!$G194:$J194,4)</f>
        <v>4</v>
      </c>
      <c r="AA194" s="30">
        <f>Data!$O194-Data!$P194</f>
        <v>12</v>
      </c>
      <c r="AB194" s="30">
        <f>Data!$P194-Data!$Q194</f>
        <v>7.5</v>
      </c>
      <c r="AC194" s="30">
        <f>Data!$Q194-Data!$R194</f>
        <v>1</v>
      </c>
      <c r="AD194" s="30">
        <f>(Data!$AA194+Data!$AB194)/SUM(Data!$AA194:$AC194)</f>
        <v>0.9512195122</v>
      </c>
      <c r="AE194" s="31">
        <f>Data!$AA194^2/SQRT(Data!$AA194^2+Data!$AB194^2+Data!$AC194^2)</f>
        <v>10.15066623</v>
      </c>
      <c r="AF194" s="31">
        <f>Data!$AB194^2/SQRT(Data!$AA194^2+Data!$AB194^2+Data!$AC194^2)</f>
        <v>3.965103995</v>
      </c>
      <c r="AG194" s="31">
        <f>Data!$AC194^2/SQRT(Data!$AA194^2+Data!$AB194^2+Data!$AC194^2)</f>
        <v>0.07049073769</v>
      </c>
      <c r="AH194" s="30">
        <f>Data!$S194-Data!$T194</f>
        <v>12.625</v>
      </c>
      <c r="AI194" s="30">
        <f>Data!$T194-Data!$U194</f>
        <v>3</v>
      </c>
      <c r="AJ194" s="30">
        <f>Data!$U194-Data!$V194</f>
        <v>10</v>
      </c>
      <c r="AK194" s="30">
        <f>(Data!$AH194+Data!$AI194)/(Data!$AH194+Data!$AI194+Data!$AJ194)</f>
        <v>0.6097560976</v>
      </c>
      <c r="AL194" s="32">
        <f>Data!$AH194^2/SQRT(Data!$AH194^2+Data!$AI194^2+Data!$AJ194^2)</f>
        <v>9.729244169</v>
      </c>
      <c r="AM194" s="32">
        <f>Data!$AI194^2/SQRT(Data!$AH194^2+Data!$AI194^2+Data!$AJ194^2)</f>
        <v>0.5493622822</v>
      </c>
      <c r="AN194" s="32">
        <f>Data!$AJ194^2/SQRT(Data!$AH194^2+Data!$AI194^2+Data!$AJ194^2)</f>
        <v>6.104025358</v>
      </c>
      <c r="AO194" s="30">
        <f>Data!$W194-Data!$X194</f>
        <v>10</v>
      </c>
      <c r="AP194" s="30">
        <f>Data!$X194-Data!$Y194</f>
        <v>2</v>
      </c>
      <c r="AQ194" s="30">
        <f>Data!$Y194-Data!$Z194</f>
        <v>10</v>
      </c>
      <c r="AR194" s="30">
        <f>(Data!$AO194+Data!$AP194)/(Data!$AO194+Data!$AP194+Data!$AQ194)</f>
        <v>0.5454545455</v>
      </c>
      <c r="AS194" s="33">
        <f>Data!$AO194^2/SQRT(Data!$AO194^2+Data!$AP194^2+Data!$AQ194^2)</f>
        <v>7.00140042</v>
      </c>
      <c r="AT194" s="33">
        <f>Data!$AP194^2/SQRT(Data!$AO194^2+Data!$AP194^2+Data!$AQ194^2)</f>
        <v>0.2800560168</v>
      </c>
      <c r="AU194" s="33">
        <f>Data!$AQ194^2/SQRT(Data!$AO194^2+Data!$AP194^2+Data!$AQ194^2)</f>
        <v>7.00140042</v>
      </c>
      <c r="AV194" s="34">
        <f>_xlfn.VAR.P(Data!$K194:$N194)</f>
        <v>67.125</v>
      </c>
      <c r="AW194" s="35">
        <f>_xlfn.VAR.P(Data!$C194:$F194)</f>
        <v>83.63574219</v>
      </c>
      <c r="AX194" s="36">
        <f>_xlfn.VAR.P(Data!$G194:$J194)</f>
        <v>61</v>
      </c>
      <c r="AY194" s="37"/>
      <c r="AZ194" s="38"/>
      <c r="BA194" s="39"/>
      <c r="BB194" s="30" t="str">
        <f>IF(AND(Data!$AE194&gt;Data!$AF194,Data!$AE194&gt;Data!$AG194),"1",IF(AND(Data!$AF194&gt;Data!$AE194,Data!$AF194&gt;Data!$AG194),IF(Data!$AF194&lt;2.5*Data!$AE194,"1.2",IF(OR(Data!$AE194&gt;2.5,Data!$AE194+Data!$AF194+Data!$AG194&lt;9),"2.2","2")),IF(AND(Data!$AG194&gt;3.5*Data!$AE194,Data!$AG194&gt;3.5*Data!$AF194,Data!$AE194+Data!$AF194+Data!$AG194&gt;11,Data!$AE194+Data!$AF194&lt;2,Data!$Q194&gt;=18),"3",IF((Data!$AE194&gt;3*Data!$AF194),"1.3",IF(AND(Data!$AF194&gt;3*Data!$AE194,Data!$AF194&gt;2),"2.3","3.3")))))</f>
        <v>1</v>
      </c>
      <c r="BC194" s="30" t="str">
        <f>IF(AND(Data!$AL194&gt;Data!$AM194,Data!$AL194&gt;Data!$AN194),"1",IF(AND(Data!$AM194&gt;Data!$AL194,Data!$AM194&gt;Data!$AN194),IF(Data!$AM194&lt;2.5*Data!$AL194,"1.2",IF(OR(Data!$AL194&gt;2.5,Data!$AL194+Data!$AM194+Data!$AN194&lt;9),"2.2","2")),IF(AND(Data!$AN194&gt;3.5*Data!$AL194,Data!$AN194&gt;3.5*Data!$AM194,Data!$AL194+Data!$AM194+Data!$AN194&gt;11,Data!$AL194+Data!$AM194&lt;2,Data!$U194&gt;=18),"3",IF((Data!$AL194&gt;3*Data!$AM194),"1.3",IF(AND(Data!$AM194&gt;3*Data!$AL194,Data!$AM194&gt;2),"2.3","3.3")))))</f>
        <v>1</v>
      </c>
      <c r="BD194" s="30" t="str">
        <f>IF(AND(Data!$AS194&gt;Data!$AT194,Data!$AS194&gt;Data!$AU194),"1",IF(AND(Data!$AT194&gt;Data!$AS194,Data!$AT194&gt;Data!$AU194),IF(Data!$AT194&lt;2.5*Data!$AS194,"1.2",IF(OR(Data!$AS194&gt;2.5,Data!$AS194+Data!$AT194+Data!$AU194&lt;9),"2.2","2")),IF(AND(Data!$AU194&gt;3.5*Data!$AS194,Data!$AU194&gt;3.5*Data!$AT194,Data!$AS194+Data!$AT194+Data!$AU194&gt;11,Data!$AS194+Data!$AT194&lt;2,Data!$Y194&gt;=18),"3",IF((Data!$AS194&gt;3*Data!$AT194),"1.3",IF(AND(Data!$AT194&gt;3*Data!$AS194,Data!$AT194&gt;2),"2.3","3.3")))))</f>
        <v>1.3</v>
      </c>
      <c r="BE194" s="30" t="str">
        <f t="array" ref="BE194">XLOOKUP(Data!$O194,Data!$K194:$N194,$K$1:$N$1,"?",0,1)&amp;XLOOKUP(Data!$P194,Data!$K194:$N194,$K$1:$N$1,"?",0,1)&amp;XLOOKUP(Data!$Q194,Data!$K194:$N194,$K$1:$N$1,"?",0,1)</f>
        <v>IDC</v>
      </c>
      <c r="BF194" s="30" t="str">
        <f t="array" ref="BF194">XLOOKUP(Data!$S194,Data!$C194:$F194,$C$1:$F$1,"?",0,1)&amp;XLOOKUP(Data!$T194,Data!$C194:$F194,$C$1:$F$1,"?",0,1)&amp;XLOOKUP(Data!$U194,Data!$C194:$F194,$C$1:$F$1,"?",0,1)</f>
        <v>IDS</v>
      </c>
      <c r="BG194" s="30" t="str">
        <f t="array" ref="BG194">XLOOKUP(Data!$W194,Data!$G194:$J194,$G$1:$J$1,"?",0,1)&amp;XLOOKUP(Data!$X194,Data!$G194:$J194,$G$1:$J$1,"?",0,1)&amp;XLOOKUP(Data!$Y194,Data!$G194:$J194,$G$1:$J$1,"?",0,1)</f>
        <v>ICD</v>
      </c>
      <c r="BH194" s="30" t="str">
        <f>VLOOKUP(LEFT(Data!$BE194,Data!$BB194),'Key 2'!$A$1:$C$40,2,FALSE)</f>
        <v>I</v>
      </c>
      <c r="BI194" s="30" t="str">
        <f>VLOOKUP(LEFT(Data!$BF194,Data!$BC194),'Key 2'!$A$1:$C$40,2,FALSE)</f>
        <v>I</v>
      </c>
      <c r="BJ194" s="30" t="str">
        <f>VLOOKUP(LEFT(Data!$BG194,Data!$BD194),'Key 2'!$A$1:$C$40,2,FALSE)</f>
        <v>I</v>
      </c>
      <c r="BK194" s="30" t="str">
        <f>IF(AND(Data!$AV194&gt;=15,Data!$O194&gt;=20),"DG",IF(AND(Data!$AW194&gt;=15,Data!$S194&gt;=20),"MG",IF(AND(Data!$AV194&gt;=15,Data!$W194&gt;=20),"LG","0")))</f>
        <v>DG</v>
      </c>
      <c r="BL194" s="30" t="str">
        <f>IF(AND(Data!$BK194="DG",Data!$AW194&gt;=15,Data!$S194&gt;=20,Data!$BH194&lt;&gt;Data!$BI194),"MG","LG")</f>
        <v>LG</v>
      </c>
      <c r="BM194" s="30" t="str">
        <f>IF(Data!$BK194="DG",Data!$BH194,IF(Data!$BK194="MG",Data!$BI194,Data!$BJ194))</f>
        <v>I</v>
      </c>
      <c r="BN194" s="30" t="str">
        <f>IF(Data!$BL194="DG",Data!$BH194,IF(Data!$BL194="MG",Data!$BI194,Data!$BJ194))</f>
        <v>I</v>
      </c>
      <c r="BO194" s="40"/>
      <c r="BP194" s="40"/>
      <c r="BQ194" s="40"/>
      <c r="BR194" s="41"/>
      <c r="BS194" s="41"/>
      <c r="BT194" s="41" t="str">
        <f>VLOOKUP(Data!$BR194,'Key 1'!$B$1:$D$15,2,FALSE)</f>
        <v>TI</v>
      </c>
      <c r="BU194" s="41" t="str">
        <f>VLOOKUP(Data!$BS194,'Key 1'!$B$1:$D$15,2,FALSE)</f>
        <v>TI</v>
      </c>
      <c r="BV194" s="41">
        <f>VLOOKUP(Data!$BR194,'Key 1'!$B$1:$D$15,3,FALSE)</f>
        <v>0</v>
      </c>
      <c r="BW194" s="41">
        <f>VLOOKUP(Data!$BS194,'Key 1'!$B$1:$D$15,3,FALSE)</f>
        <v>0</v>
      </c>
      <c r="BX194" s="41" t="str">
        <f>IF(Data!$BK194="DG",IF(INT(Data!$BB194)-Data!$BB194&lt;0,"Low","High"),IF(Data!$BK194="MG",IF(INT(Data!$BC194)-Data!$BC194&lt;0,"Low","High"),IF(Data!$BK194="LG",IF(INT(Data!$BD194)-Data!$BD194&lt;0,"Low","High"),"High")))</f>
        <v>High</v>
      </c>
      <c r="BY194" s="41" t="str">
        <f>IF(Data!$BL194="DG",IF(INT(Data!$BB194)-Data!$BB194&lt;0,"Low","High"),IF(Data!$BL194="MG",IF(INT(Data!$BC194)-Data!$BC194&lt;0,"Low","High"),IF(Data!$BL194="LG",IF(INT(Data!$BD194)-Data!$BD194&lt;0,"Low","High"),"High")))</f>
        <v>Low</v>
      </c>
      <c r="BZ194" s="41" t="str">
        <f>IF(AND(Data!$BX194="High",Data!$BY194="High"),"High","Low")</f>
        <v>Low</v>
      </c>
      <c r="CA194" s="41" t="str">
        <f>IF(AND(Data!$BM194=Data!$BT194,Data!$BN194=Data!$BU194),"Matched",IF(Data!$BM194=Data!$BT194,"Sec Missed", IF(Data!$BN194=Data!$BU194," Pri Missed", "Both Missed")))</f>
        <v>Both Missed</v>
      </c>
      <c r="CB194" s="42">
        <v>100.0</v>
      </c>
      <c r="CC194" s="42">
        <v>100.0</v>
      </c>
      <c r="CD194" s="42">
        <v>100.0</v>
      </c>
      <c r="CE194" s="43" t="s">
        <v>1</v>
      </c>
      <c r="CF194" s="43" t="s">
        <v>1</v>
      </c>
      <c r="CG194" s="43" t="s">
        <v>1</v>
      </c>
      <c r="CH194" s="45" t="s">
        <v>1</v>
      </c>
      <c r="CI194" s="43" t="s">
        <v>97</v>
      </c>
      <c r="CJ194" s="42">
        <v>100.0</v>
      </c>
      <c r="CK194" s="43" t="s">
        <v>1</v>
      </c>
      <c r="CL194" s="43" t="s">
        <v>98</v>
      </c>
      <c r="CM194" s="42">
        <v>100.0</v>
      </c>
      <c r="CN194" s="43" t="s">
        <v>103</v>
      </c>
      <c r="CO194" s="1"/>
      <c r="CP194" s="1"/>
      <c r="CQ194" s="1"/>
      <c r="CR194" s="1"/>
      <c r="CS194" s="1"/>
      <c r="CT194" s="1"/>
      <c r="CU194" s="1"/>
    </row>
    <row r="195" ht="48.0" customHeight="1">
      <c r="A195" s="28">
        <v>2349.0</v>
      </c>
      <c r="B195" s="29">
        <v>28.0</v>
      </c>
      <c r="C195" s="30">
        <v>16.0</v>
      </c>
      <c r="D195" s="30">
        <v>14.0</v>
      </c>
      <c r="E195" s="30">
        <v>15.0</v>
      </c>
      <c r="F195" s="30">
        <v>19.0</v>
      </c>
      <c r="G195" s="30">
        <v>21.0</v>
      </c>
      <c r="H195" s="30">
        <v>2.875</v>
      </c>
      <c r="I195" s="30">
        <v>15.0</v>
      </c>
      <c r="J195" s="30">
        <v>24.0</v>
      </c>
      <c r="K195" s="30">
        <v>18.0</v>
      </c>
      <c r="L195" s="30">
        <v>6.0</v>
      </c>
      <c r="M195" s="30">
        <v>14.0</v>
      </c>
      <c r="N195" s="30">
        <v>21.0</v>
      </c>
      <c r="O195" s="31">
        <f>LARGE(Data!$K195:$N195,1)</f>
        <v>21</v>
      </c>
      <c r="P195" s="31">
        <f>LARGE(Data!$K195:$N195,2)</f>
        <v>18</v>
      </c>
      <c r="Q195" s="31">
        <f>LARGE(Data!$K195:$N195,3)</f>
        <v>14</v>
      </c>
      <c r="R195" s="31">
        <f>LARGE(Data!$K195:$N195,4)</f>
        <v>6</v>
      </c>
      <c r="S195" s="32">
        <f>LARGE(Data!$C195:$F195,1)</f>
        <v>19</v>
      </c>
      <c r="T195" s="32">
        <f>LARGE(Data!$C195:$F195,2)</f>
        <v>16</v>
      </c>
      <c r="U195" s="32">
        <f>LARGE(Data!$C195:$F195,3)</f>
        <v>15</v>
      </c>
      <c r="V195" s="32">
        <f>LARGE(Data!$C195:$F195,4)</f>
        <v>14</v>
      </c>
      <c r="W195" s="33">
        <f>LARGE(Data!$G195:$J195,1)</f>
        <v>24</v>
      </c>
      <c r="X195" s="33">
        <f>LARGE(Data!$G195:$J195,2)</f>
        <v>21</v>
      </c>
      <c r="Y195" s="33">
        <f>LARGE(Data!$G195:$J195,3)</f>
        <v>15</v>
      </c>
      <c r="Z195" s="33">
        <f>LARGE(Data!$G195:$J195,4)</f>
        <v>2.875</v>
      </c>
      <c r="AA195" s="30">
        <f>Data!$O195-Data!$P195</f>
        <v>3</v>
      </c>
      <c r="AB195" s="30">
        <f>Data!$P195-Data!$Q195</f>
        <v>4</v>
      </c>
      <c r="AC195" s="30">
        <f>Data!$Q195-Data!$R195</f>
        <v>8</v>
      </c>
      <c r="AD195" s="30">
        <f>(Data!$AA195+Data!$AB195)/SUM(Data!$AA195:$AC195)</f>
        <v>0.4666666667</v>
      </c>
      <c r="AE195" s="31">
        <f>Data!$AA195^2/SQRT(Data!$AA195^2+Data!$AB195^2+Data!$AC195^2)</f>
        <v>0.953998092</v>
      </c>
      <c r="AF195" s="31">
        <f>Data!$AB195^2/SQRT(Data!$AA195^2+Data!$AB195^2+Data!$AC195^2)</f>
        <v>1.695996608</v>
      </c>
      <c r="AG195" s="31">
        <f>Data!$AC195^2/SQRT(Data!$AA195^2+Data!$AB195^2+Data!$AC195^2)</f>
        <v>6.783986432</v>
      </c>
      <c r="AH195" s="30">
        <f>Data!$S195-Data!$T195</f>
        <v>3</v>
      </c>
      <c r="AI195" s="30">
        <f>Data!$T195-Data!$U195</f>
        <v>1</v>
      </c>
      <c r="AJ195" s="30">
        <f>Data!$U195-Data!$V195</f>
        <v>1</v>
      </c>
      <c r="AK195" s="30">
        <f>(Data!$AH195+Data!$AI195)/(Data!$AH195+Data!$AI195+Data!$AJ195)</f>
        <v>0.8</v>
      </c>
      <c r="AL195" s="32">
        <f>Data!$AH195^2/SQRT(Data!$AH195^2+Data!$AI195^2+Data!$AJ195^2)</f>
        <v>2.713602101</v>
      </c>
      <c r="AM195" s="32">
        <f>Data!$AI195^2/SQRT(Data!$AH195^2+Data!$AI195^2+Data!$AJ195^2)</f>
        <v>0.3015113446</v>
      </c>
      <c r="AN195" s="32">
        <f>Data!$AJ195^2/SQRT(Data!$AH195^2+Data!$AI195^2+Data!$AJ195^2)</f>
        <v>0.3015113446</v>
      </c>
      <c r="AO195" s="30">
        <f>Data!$W195-Data!$X195</f>
        <v>3</v>
      </c>
      <c r="AP195" s="30">
        <f>Data!$X195-Data!$Y195</f>
        <v>6</v>
      </c>
      <c r="AQ195" s="30">
        <f>Data!$Y195-Data!$Z195</f>
        <v>12.125</v>
      </c>
      <c r="AR195" s="30">
        <f>(Data!$AO195+Data!$AP195)/(Data!$AO195+Data!$AP195+Data!$AQ195)</f>
        <v>0.426035503</v>
      </c>
      <c r="AS195" s="33">
        <f>Data!$AO195^2/SQRT(Data!$AO195^2+Data!$AP195^2+Data!$AQ195^2)</f>
        <v>0.6494926255</v>
      </c>
      <c r="AT195" s="33">
        <f>Data!$AP195^2/SQRT(Data!$AO195^2+Data!$AP195^2+Data!$AQ195^2)</f>
        <v>2.597970502</v>
      </c>
      <c r="AU195" s="33">
        <f>Data!$AQ195^2/SQRT(Data!$AO195^2+Data!$AP195^2+Data!$AQ195^2)</f>
        <v>10.60950714</v>
      </c>
      <c r="AV195" s="34">
        <f>_xlfn.VAR.P(Data!$K195:$N195)</f>
        <v>31.6875</v>
      </c>
      <c r="AW195" s="35">
        <f>_xlfn.VAR.P(Data!$C195:$F195)</f>
        <v>3.5</v>
      </c>
      <c r="AX195" s="36">
        <f>_xlfn.VAR.P(Data!$G195:$J195)</f>
        <v>65.48730469</v>
      </c>
      <c r="AY195" s="37"/>
      <c r="AZ195" s="38"/>
      <c r="BA195" s="39"/>
      <c r="BB195" s="30" t="str">
        <f>IF(AND(Data!$AE195&gt;Data!$AF195,Data!$AE195&gt;Data!$AG195),"1",IF(AND(Data!$AF195&gt;Data!$AE195,Data!$AF195&gt;Data!$AG195),IF(Data!$AF195&lt;2.5*Data!$AE195,"1.2",IF(OR(Data!$AE195&gt;2.5,Data!$AE195+Data!$AF195+Data!$AG195&lt;9),"2.2","2")),IF(AND(Data!$AG195&gt;3.5*Data!$AE195,Data!$AG195&gt;3.5*Data!$AF195,Data!$AE195+Data!$AF195+Data!$AG195&gt;11,Data!$AE195+Data!$AF195&lt;2,Data!$Q195&gt;=18),"3",IF((Data!$AE195&gt;3*Data!$AF195),"1.3",IF(AND(Data!$AF195&gt;3*Data!$AE195,Data!$AF195&gt;2),"2.3","3.3")))))</f>
        <v>3.3</v>
      </c>
      <c r="BC195" s="30" t="str">
        <f>IF(AND(Data!$AL195&gt;Data!$AM195,Data!$AL195&gt;Data!$AN195),"1",IF(AND(Data!$AM195&gt;Data!$AL195,Data!$AM195&gt;Data!$AN195),IF(Data!$AM195&lt;2.5*Data!$AL195,"1.2",IF(OR(Data!$AL195&gt;2.5,Data!$AL195+Data!$AM195+Data!$AN195&lt;9),"2.2","2")),IF(AND(Data!$AN195&gt;3.5*Data!$AL195,Data!$AN195&gt;3.5*Data!$AM195,Data!$AL195+Data!$AM195+Data!$AN195&gt;11,Data!$AL195+Data!$AM195&lt;2,Data!$U195&gt;=18),"3",IF((Data!$AL195&gt;3*Data!$AM195),"1.3",IF(AND(Data!$AM195&gt;3*Data!$AL195,Data!$AM195&gt;2),"2.3","3.3")))))</f>
        <v>1</v>
      </c>
      <c r="BD195" s="30" t="str">
        <f>IF(AND(Data!$AS195&gt;Data!$AT195,Data!$AS195&gt;Data!$AU195),"1",IF(AND(Data!$AT195&gt;Data!$AS195,Data!$AT195&gt;Data!$AU195),IF(Data!$AT195&lt;2.5*Data!$AS195,"1.2",IF(OR(Data!$AS195&gt;2.5,Data!$AS195+Data!$AT195+Data!$AU195&lt;9),"2.2","2")),IF(AND(Data!$AU195&gt;3.5*Data!$AS195,Data!$AU195&gt;3.5*Data!$AT195,Data!$AS195+Data!$AT195+Data!$AU195&gt;11,Data!$AS195+Data!$AT195&lt;2,Data!$Y195&gt;=18),"3",IF((Data!$AS195&gt;3*Data!$AT195),"1.3",IF(AND(Data!$AT195&gt;3*Data!$AS195,Data!$AT195&gt;2),"2.3","3.3")))))</f>
        <v>2.3</v>
      </c>
      <c r="BE195" s="30" t="str">
        <f t="array" ref="BE195">XLOOKUP(Data!$O195,Data!$K195:$N195,$K$1:$N$1,"?",0,1)&amp;XLOOKUP(Data!$P195,Data!$K195:$N195,$K$1:$N$1,"?",0,1)&amp;XLOOKUP(Data!$Q195,Data!$K195:$N195,$K$1:$N$1,"?",0,1)</f>
        <v>CDS</v>
      </c>
      <c r="BF195" s="30" t="str">
        <f t="array" ref="BF195">XLOOKUP(Data!$S195,Data!$C195:$F195,$C$1:$F$1,"?",0,1)&amp;XLOOKUP(Data!$T195,Data!$C195:$F195,$C$1:$F$1,"?",0,1)&amp;XLOOKUP(Data!$U195,Data!$C195:$F195,$C$1:$F$1,"?",0,1)</f>
        <v>CDS</v>
      </c>
      <c r="BG195" s="30" t="str">
        <f t="array" ref="BG195">XLOOKUP(Data!$W195,Data!$G195:$J195,$G$1:$J$1,"?",0,1)&amp;XLOOKUP(Data!$X195,Data!$G195:$J195,$G$1:$J$1,"?",0,1)&amp;XLOOKUP(Data!$Y195,Data!$G195:$J195,$G$1:$J$1,"?",0,1)</f>
        <v>CDS</v>
      </c>
      <c r="BH195" s="30" t="str">
        <f>VLOOKUP(LEFT(Data!$BE195,Data!$BB195),'Key 2'!$A$1:$C$40,2,FALSE)</f>
        <v>DSC</v>
      </c>
      <c r="BI195" s="30" t="str">
        <f>VLOOKUP(LEFT(Data!$BF195,Data!$BC195),'Key 2'!$A$1:$C$40,2,FALSE)</f>
        <v>C</v>
      </c>
      <c r="BJ195" s="30" t="str">
        <f>VLOOKUP(LEFT(Data!$BG195,Data!$BD195),'Key 2'!$A$1:$C$40,2,FALSE)</f>
        <v>DC</v>
      </c>
      <c r="BK195" s="30" t="str">
        <f>IF(AND(Data!$AV195&gt;=15,Data!$O195&gt;=20),"DG",IF(AND(Data!$AW195&gt;=15,Data!$S195&gt;=20),"MG",IF(AND(Data!$AV195&gt;=15,Data!$W195&gt;=20),"LG","0")))</f>
        <v>DG</v>
      </c>
      <c r="BL195" s="30" t="str">
        <f>IF(AND(Data!$BK195="DG",Data!$AW195&gt;=15,Data!$S195&gt;=20,Data!$BH195&lt;&gt;Data!$BI195),"MG","LG")</f>
        <v>LG</v>
      </c>
      <c r="BM195" s="30" t="str">
        <f>IF(Data!$BK195="DG",Data!$BH195,IF(Data!$BK195="MG",Data!$BI195,Data!$BJ195))</f>
        <v>DSC</v>
      </c>
      <c r="BN195" s="30" t="str">
        <f>IF(Data!$BL195="DG",Data!$BH195,IF(Data!$BL195="MG",Data!$BI195,Data!$BJ195))</f>
        <v>DC</v>
      </c>
      <c r="BO195" s="40"/>
      <c r="BP195" s="40"/>
      <c r="BQ195" s="40"/>
      <c r="BR195" s="41"/>
      <c r="BS195" s="41"/>
      <c r="BT195" s="41" t="str">
        <f>VLOOKUP(Data!$BR195,'Key 1'!$B$1:$D$15,2,FALSE)</f>
        <v>TI</v>
      </c>
      <c r="BU195" s="41" t="str">
        <f>VLOOKUP(Data!$BS195,'Key 1'!$B$1:$D$15,2,FALSE)</f>
        <v>TI</v>
      </c>
      <c r="BV195" s="41">
        <f>VLOOKUP(Data!$BR195,'Key 1'!$B$1:$D$15,3,FALSE)</f>
        <v>0</v>
      </c>
      <c r="BW195" s="41">
        <f>VLOOKUP(Data!$BS195,'Key 1'!$B$1:$D$15,3,FALSE)</f>
        <v>0</v>
      </c>
      <c r="BX195" s="41" t="str">
        <f>IF(Data!$BK195="DG",IF(INT(Data!$BB195)-Data!$BB195&lt;0,"Low","High"),IF(Data!$BK195="MG",IF(INT(Data!$BC195)-Data!$BC195&lt;0,"Low","High"),IF(Data!$BK195="LG",IF(INT(Data!$BD195)-Data!$BD195&lt;0,"Low","High"),"High")))</f>
        <v>Low</v>
      </c>
      <c r="BY195" s="41" t="str">
        <f>IF(Data!$BL195="DG",IF(INT(Data!$BB195)-Data!$BB195&lt;0,"Low","High"),IF(Data!$BL195="MG",IF(INT(Data!$BC195)-Data!$BC195&lt;0,"Low","High"),IF(Data!$BL195="LG",IF(INT(Data!$BD195)-Data!$BD195&lt;0,"Low","High"),"High")))</f>
        <v>Low</v>
      </c>
      <c r="BZ195" s="41" t="str">
        <f>IF(AND(Data!$BX195="High",Data!$BY195="High"),"High","Low")</f>
        <v>Low</v>
      </c>
      <c r="CA195" s="41" t="str">
        <f>IF(AND(Data!$BM195=Data!$BT195,Data!$BN195=Data!$BU195),"Matched",IF(Data!$BM195=Data!$BT195,"Sec Missed", IF(Data!$BN195=Data!$BU195," Pri Missed", "Both Missed")))</f>
        <v>Both Missed</v>
      </c>
      <c r="CB195" s="42">
        <v>100.0</v>
      </c>
      <c r="CC195" s="43" t="s">
        <v>100</v>
      </c>
      <c r="CD195" s="42">
        <v>100.0</v>
      </c>
      <c r="CE195" s="43" t="s">
        <v>17</v>
      </c>
      <c r="CF195" s="44"/>
      <c r="CG195" s="43" t="s">
        <v>17</v>
      </c>
      <c r="CH195" s="45" t="s">
        <v>17</v>
      </c>
      <c r="CI195" s="43" t="s">
        <v>97</v>
      </c>
      <c r="CJ195" s="42">
        <v>100.0</v>
      </c>
      <c r="CK195" s="43" t="s">
        <v>17</v>
      </c>
      <c r="CL195" s="43" t="s">
        <v>98</v>
      </c>
      <c r="CM195" s="42">
        <v>100.0</v>
      </c>
      <c r="CN195" s="43" t="s">
        <v>99</v>
      </c>
      <c r="CO195" s="1"/>
      <c r="CP195" s="1"/>
      <c r="CQ195" s="1"/>
      <c r="CR195" s="1"/>
      <c r="CS195" s="1"/>
      <c r="CT195" s="1"/>
      <c r="CU195" s="1"/>
    </row>
    <row r="196" ht="48.0" customHeight="1">
      <c r="A196" s="28">
        <v>2350.0</v>
      </c>
      <c r="B196" s="29">
        <v>28.0</v>
      </c>
      <c r="C196" s="30">
        <v>5.0</v>
      </c>
      <c r="D196" s="30">
        <v>14.0</v>
      </c>
      <c r="E196" s="30">
        <v>13.0</v>
      </c>
      <c r="F196" s="30">
        <v>26.0</v>
      </c>
      <c r="G196" s="30">
        <v>12.0</v>
      </c>
      <c r="H196" s="30">
        <v>20.0</v>
      </c>
      <c r="I196" s="30">
        <v>12.0</v>
      </c>
      <c r="J196" s="30">
        <v>16.0</v>
      </c>
      <c r="K196" s="30">
        <v>10.0</v>
      </c>
      <c r="L196" s="30">
        <v>16.0</v>
      </c>
      <c r="M196" s="30">
        <v>12.0</v>
      </c>
      <c r="N196" s="30">
        <v>23.0</v>
      </c>
      <c r="O196" s="31">
        <f>LARGE(Data!$K196:$N196,1)</f>
        <v>23</v>
      </c>
      <c r="P196" s="31">
        <f>LARGE(Data!$K196:$N196,2)</f>
        <v>16</v>
      </c>
      <c r="Q196" s="31">
        <f>LARGE(Data!$K196:$N196,3)</f>
        <v>12</v>
      </c>
      <c r="R196" s="31">
        <f>LARGE(Data!$K196:$N196,4)</f>
        <v>10</v>
      </c>
      <c r="S196" s="32">
        <f>LARGE(Data!$C196:$F196,1)</f>
        <v>26</v>
      </c>
      <c r="T196" s="32">
        <f>LARGE(Data!$C196:$F196,2)</f>
        <v>14</v>
      </c>
      <c r="U196" s="32">
        <f>LARGE(Data!$C196:$F196,3)</f>
        <v>13</v>
      </c>
      <c r="V196" s="32">
        <f>LARGE(Data!$C196:$F196,4)</f>
        <v>5</v>
      </c>
      <c r="W196" s="33">
        <f>LARGE(Data!$G196:$J196,1)</f>
        <v>20</v>
      </c>
      <c r="X196" s="33">
        <f>LARGE(Data!$G196:$J196,2)</f>
        <v>16</v>
      </c>
      <c r="Y196" s="33">
        <f>LARGE(Data!$G196:$J196,3)</f>
        <v>12</v>
      </c>
      <c r="Z196" s="33">
        <f>LARGE(Data!$G196:$J196,4)</f>
        <v>12</v>
      </c>
      <c r="AA196" s="30">
        <f>Data!$O196-Data!$P196</f>
        <v>7</v>
      </c>
      <c r="AB196" s="30">
        <f>Data!$P196-Data!$Q196</f>
        <v>4</v>
      </c>
      <c r="AC196" s="30">
        <f>Data!$Q196-Data!$R196</f>
        <v>2</v>
      </c>
      <c r="AD196" s="30">
        <f>(Data!$AA196+Data!$AB196)/SUM(Data!$AA196:$AC196)</f>
        <v>0.8461538462</v>
      </c>
      <c r="AE196" s="31">
        <f>Data!$AA196^2/SQRT(Data!$AA196^2+Data!$AB196^2+Data!$AC196^2)</f>
        <v>5.898906801</v>
      </c>
      <c r="AF196" s="31">
        <f>Data!$AB196^2/SQRT(Data!$AA196^2+Data!$AB196^2+Data!$AC196^2)</f>
        <v>1.926173649</v>
      </c>
      <c r="AG196" s="31">
        <f>Data!$AC196^2/SQRT(Data!$AA196^2+Data!$AB196^2+Data!$AC196^2)</f>
        <v>0.4815434123</v>
      </c>
      <c r="AH196" s="30">
        <f>Data!$S196-Data!$T196</f>
        <v>12</v>
      </c>
      <c r="AI196" s="30">
        <f>Data!$T196-Data!$U196</f>
        <v>1</v>
      </c>
      <c r="AJ196" s="30">
        <f>Data!$U196-Data!$V196</f>
        <v>8</v>
      </c>
      <c r="AK196" s="30">
        <f>(Data!$AH196+Data!$AI196)/(Data!$AH196+Data!$AI196+Data!$AJ196)</f>
        <v>0.619047619</v>
      </c>
      <c r="AL196" s="32">
        <f>Data!$AH196^2/SQRT(Data!$AH196^2+Data!$AI196^2+Data!$AJ196^2)</f>
        <v>9.96068828</v>
      </c>
      <c r="AM196" s="32">
        <f>Data!$AI196^2/SQRT(Data!$AH196^2+Data!$AI196^2+Data!$AJ196^2)</f>
        <v>0.06917144639</v>
      </c>
      <c r="AN196" s="32">
        <f>Data!$AJ196^2/SQRT(Data!$AH196^2+Data!$AI196^2+Data!$AJ196^2)</f>
        <v>4.426972569</v>
      </c>
      <c r="AO196" s="30">
        <f>Data!$W196-Data!$X196</f>
        <v>4</v>
      </c>
      <c r="AP196" s="30">
        <f>Data!$X196-Data!$Y196</f>
        <v>4</v>
      </c>
      <c r="AQ196" s="30">
        <f>Data!$Y196-Data!$Z196</f>
        <v>0</v>
      </c>
      <c r="AR196" s="30">
        <f>(Data!$AO196+Data!$AP196)/(Data!$AO196+Data!$AP196+Data!$AQ196)</f>
        <v>1</v>
      </c>
      <c r="AS196" s="33">
        <f>Data!$AO196^2/SQRT(Data!$AO196^2+Data!$AP196^2+Data!$AQ196^2)</f>
        <v>2.828427125</v>
      </c>
      <c r="AT196" s="33">
        <f>Data!$AP196^2/SQRT(Data!$AO196^2+Data!$AP196^2+Data!$AQ196^2)</f>
        <v>2.828427125</v>
      </c>
      <c r="AU196" s="33">
        <f>Data!$AQ196^2/SQRT(Data!$AO196^2+Data!$AP196^2+Data!$AQ196^2)</f>
        <v>0</v>
      </c>
      <c r="AV196" s="34">
        <f>_xlfn.VAR.P(Data!$K196:$N196)</f>
        <v>24.6875</v>
      </c>
      <c r="AW196" s="35">
        <f>_xlfn.VAR.P(Data!$C196:$F196)</f>
        <v>56.25</v>
      </c>
      <c r="AX196" s="36">
        <f>_xlfn.VAR.P(Data!$G196:$J196)</f>
        <v>11</v>
      </c>
      <c r="AY196" s="37"/>
      <c r="AZ196" s="38"/>
      <c r="BA196" s="39"/>
      <c r="BB196" s="30" t="str">
        <f>IF(AND(Data!$AE196&gt;Data!$AF196,Data!$AE196&gt;Data!$AG196),"1",IF(AND(Data!$AF196&gt;Data!$AE196,Data!$AF196&gt;Data!$AG196),IF(Data!$AF196&lt;2.5*Data!$AE196,"1.2",IF(OR(Data!$AE196&gt;2.5,Data!$AE196+Data!$AF196+Data!$AG196&lt;9),"2.2","2")),IF(AND(Data!$AG196&gt;3.5*Data!$AE196,Data!$AG196&gt;3.5*Data!$AF196,Data!$AE196+Data!$AF196+Data!$AG196&gt;11,Data!$AE196+Data!$AF196&lt;2,Data!$Q196&gt;=18),"3",IF((Data!$AE196&gt;3*Data!$AF196),"1.3",IF(AND(Data!$AF196&gt;3*Data!$AE196,Data!$AF196&gt;2),"2.3","3.3")))))</f>
        <v>1</v>
      </c>
      <c r="BC196" s="30" t="str">
        <f>IF(AND(Data!$AL196&gt;Data!$AM196,Data!$AL196&gt;Data!$AN196),"1",IF(AND(Data!$AM196&gt;Data!$AL196,Data!$AM196&gt;Data!$AN196),IF(Data!$AM196&lt;2.5*Data!$AL196,"1.2",IF(OR(Data!$AL196&gt;2.5,Data!$AL196+Data!$AM196+Data!$AN196&lt;9),"2.2","2")),IF(AND(Data!$AN196&gt;3.5*Data!$AL196,Data!$AN196&gt;3.5*Data!$AM196,Data!$AL196+Data!$AM196+Data!$AN196&gt;11,Data!$AL196+Data!$AM196&lt;2,Data!$U196&gt;=18),"3",IF((Data!$AL196&gt;3*Data!$AM196),"1.3",IF(AND(Data!$AM196&gt;3*Data!$AL196,Data!$AM196&gt;2),"2.3","3.3")))))</f>
        <v>1</v>
      </c>
      <c r="BD196" s="30" t="str">
        <f>IF(AND(Data!$AS196&gt;Data!$AT196,Data!$AS196&gt;Data!$AU196),"1",IF(AND(Data!$AT196&gt;Data!$AS196,Data!$AT196&gt;Data!$AU196),IF(Data!$AT196&lt;2.5*Data!$AS196,"1.2",IF(OR(Data!$AS196&gt;2.5,Data!$AS196+Data!$AT196+Data!$AU196&lt;9),"2.2","2")),IF(AND(Data!$AU196&gt;3.5*Data!$AS196,Data!$AU196&gt;3.5*Data!$AT196,Data!$AS196+Data!$AT196+Data!$AU196&gt;11,Data!$AS196+Data!$AT196&lt;2,Data!$Y196&gt;=18),"3",IF((Data!$AS196&gt;3*Data!$AT196),"1.3",IF(AND(Data!$AT196&gt;3*Data!$AS196,Data!$AT196&gt;2),"2.3","3.3")))))</f>
        <v>3.3</v>
      </c>
      <c r="BE196" s="30" t="str">
        <f t="array" ref="BE196">XLOOKUP(Data!$O196,Data!$K196:$N196,$K$1:$N$1,"?",0,1)&amp;XLOOKUP(Data!$P196,Data!$K196:$N196,$K$1:$N$1,"?",0,1)&amp;XLOOKUP(Data!$Q196,Data!$K196:$N196,$K$1:$N$1,"?",0,1)</f>
        <v>CIS</v>
      </c>
      <c r="BF196" s="30" t="str">
        <f t="array" ref="BF196">XLOOKUP(Data!$S196,Data!$C196:$F196,$C$1:$F$1,"?",0,1)&amp;XLOOKUP(Data!$T196,Data!$C196:$F196,$C$1:$F$1,"?",0,1)&amp;XLOOKUP(Data!$U196,Data!$C196:$F196,$C$1:$F$1,"?",0,1)</f>
        <v>CIS</v>
      </c>
      <c r="BG196" s="30" t="str">
        <f t="array" ref="BG196">XLOOKUP(Data!$W196,Data!$G196:$J196,$G$1:$J$1,"?",0,1)&amp;XLOOKUP(Data!$X196,Data!$G196:$J196,$G$1:$J$1,"?",0,1)&amp;XLOOKUP(Data!$Y196,Data!$G196:$J196,$G$1:$J$1,"?",0,1)</f>
        <v>ICD</v>
      </c>
      <c r="BH196" s="30" t="str">
        <f>VLOOKUP(LEFT(Data!$BE196,Data!$BB196),'Key 2'!$A$1:$C$40,2,FALSE)</f>
        <v>C</v>
      </c>
      <c r="BI196" s="30" t="str">
        <f>VLOOKUP(LEFT(Data!$BF196,Data!$BC196),'Key 2'!$A$1:$C$40,2,FALSE)</f>
        <v>C</v>
      </c>
      <c r="BJ196" s="30" t="str">
        <f>VLOOKUP(LEFT(Data!$BG196,Data!$BD196),'Key 2'!$A$1:$C$40,2,FALSE)</f>
        <v>DIC</v>
      </c>
      <c r="BK196" s="30" t="str">
        <f>IF(AND(Data!$AV196&gt;=15,Data!$O196&gt;=20),"DG",IF(AND(Data!$AW196&gt;=15,Data!$S196&gt;=20),"MG",IF(AND(Data!$AV196&gt;=15,Data!$W196&gt;=20),"LG","0")))</f>
        <v>DG</v>
      </c>
      <c r="BL196" s="30" t="str">
        <f>IF(AND(Data!$BK196="DG",Data!$AW196&gt;=15,Data!$S196&gt;=20,Data!$BH196&lt;&gt;Data!$BI196),"MG","LG")</f>
        <v>LG</v>
      </c>
      <c r="BM196" s="30" t="str">
        <f>IF(Data!$BK196="DG",Data!$BH196,IF(Data!$BK196="MG",Data!$BI196,Data!$BJ196))</f>
        <v>C</v>
      </c>
      <c r="BN196" s="30" t="str">
        <f>IF(Data!$BL196="DG",Data!$BH196,IF(Data!$BL196="MG",Data!$BI196,Data!$BJ196))</f>
        <v>DIC</v>
      </c>
      <c r="BO196" s="40"/>
      <c r="BP196" s="40"/>
      <c r="BQ196" s="40"/>
      <c r="BR196" s="41"/>
      <c r="BS196" s="41"/>
      <c r="BT196" s="41" t="str">
        <f>VLOOKUP(Data!$BR196,'Key 1'!$B$1:$D$15,2,FALSE)</f>
        <v>TI</v>
      </c>
      <c r="BU196" s="41" t="str">
        <f>VLOOKUP(Data!$BS196,'Key 1'!$B$1:$D$15,2,FALSE)</f>
        <v>TI</v>
      </c>
      <c r="BV196" s="41">
        <f>VLOOKUP(Data!$BR196,'Key 1'!$B$1:$D$15,3,FALSE)</f>
        <v>0</v>
      </c>
      <c r="BW196" s="41">
        <f>VLOOKUP(Data!$BS196,'Key 1'!$B$1:$D$15,3,FALSE)</f>
        <v>0</v>
      </c>
      <c r="BX196" s="41" t="str">
        <f>IF(Data!$BK196="DG",IF(INT(Data!$BB196)-Data!$BB196&lt;0,"Low","High"),IF(Data!$BK196="MG",IF(INT(Data!$BC196)-Data!$BC196&lt;0,"Low","High"),IF(Data!$BK196="LG",IF(INT(Data!$BD196)-Data!$BD196&lt;0,"Low","High"),"High")))</f>
        <v>High</v>
      </c>
      <c r="BY196" s="41" t="str">
        <f>IF(Data!$BL196="DG",IF(INT(Data!$BB196)-Data!$BB196&lt;0,"Low","High"),IF(Data!$BL196="MG",IF(INT(Data!$BC196)-Data!$BC196&lt;0,"Low","High"),IF(Data!$BL196="LG",IF(INT(Data!$BD196)-Data!$BD196&lt;0,"Low","High"),"High")))</f>
        <v>Low</v>
      </c>
      <c r="BZ196" s="41" t="str">
        <f>IF(AND(Data!$BX196="High",Data!$BY196="High"),"High","Low")</f>
        <v>Low</v>
      </c>
      <c r="CA196" s="41" t="str">
        <f>IF(AND(Data!$BM196=Data!$BT196,Data!$BN196=Data!$BU196),"Matched",IF(Data!$BM196=Data!$BT196,"Sec Missed", IF(Data!$BN196=Data!$BU196," Pri Missed", "Both Missed")))</f>
        <v>Both Missed</v>
      </c>
      <c r="CB196" s="42">
        <v>100.0</v>
      </c>
      <c r="CC196" s="42">
        <v>100.0</v>
      </c>
      <c r="CD196" s="43" t="s">
        <v>100</v>
      </c>
      <c r="CE196" s="43" t="s">
        <v>3</v>
      </c>
      <c r="CF196" s="43" t="s">
        <v>3</v>
      </c>
      <c r="CG196" s="44"/>
      <c r="CH196" s="45" t="s">
        <v>3</v>
      </c>
      <c r="CI196" s="43" t="s">
        <v>97</v>
      </c>
      <c r="CJ196" s="42">
        <v>100.0</v>
      </c>
      <c r="CK196" s="43" t="s">
        <v>3</v>
      </c>
      <c r="CL196" s="43" t="s">
        <v>102</v>
      </c>
      <c r="CM196" s="42">
        <v>100.0</v>
      </c>
      <c r="CN196" s="43" t="s">
        <v>99</v>
      </c>
      <c r="CO196" s="1"/>
      <c r="CP196" s="1"/>
      <c r="CQ196" s="1"/>
      <c r="CR196" s="1"/>
      <c r="CS196" s="1"/>
      <c r="CT196" s="1"/>
      <c r="CU196" s="1"/>
    </row>
    <row r="197" ht="48.0" customHeight="1">
      <c r="A197" s="28">
        <v>2351.0</v>
      </c>
      <c r="B197" s="29">
        <v>28.0</v>
      </c>
      <c r="C197" s="30">
        <v>9.0</v>
      </c>
      <c r="D197" s="30">
        <v>9.0</v>
      </c>
      <c r="E197" s="30">
        <v>11.0</v>
      </c>
      <c r="F197" s="30">
        <v>27.16666666666668</v>
      </c>
      <c r="G197" s="30">
        <v>11.0</v>
      </c>
      <c r="H197" s="30">
        <v>4.0</v>
      </c>
      <c r="I197" s="30">
        <v>18.0</v>
      </c>
      <c r="J197" s="30">
        <v>27.0</v>
      </c>
      <c r="K197" s="30">
        <v>10.0</v>
      </c>
      <c r="L197" s="30">
        <v>6.0</v>
      </c>
      <c r="M197" s="30">
        <v>13.0</v>
      </c>
      <c r="N197" s="30">
        <v>25.999999999999993</v>
      </c>
      <c r="O197" s="31">
        <f>LARGE(Data!$K197:$N197,1)</f>
        <v>26</v>
      </c>
      <c r="P197" s="31">
        <f>LARGE(Data!$K197:$N197,2)</f>
        <v>13</v>
      </c>
      <c r="Q197" s="31">
        <f>LARGE(Data!$K197:$N197,3)</f>
        <v>10</v>
      </c>
      <c r="R197" s="31">
        <f>LARGE(Data!$K197:$N197,4)</f>
        <v>6</v>
      </c>
      <c r="S197" s="32">
        <f>LARGE(Data!$C197:$F197,1)</f>
        <v>27.16666667</v>
      </c>
      <c r="T197" s="32">
        <f>LARGE(Data!$C197:$F197,2)</f>
        <v>11</v>
      </c>
      <c r="U197" s="32">
        <f>LARGE(Data!$C197:$F197,3)</f>
        <v>9</v>
      </c>
      <c r="V197" s="32">
        <f>LARGE(Data!$C197:$F197,4)</f>
        <v>9</v>
      </c>
      <c r="W197" s="33">
        <f>LARGE(Data!$G197:$J197,1)</f>
        <v>27</v>
      </c>
      <c r="X197" s="33">
        <f>LARGE(Data!$G197:$J197,2)</f>
        <v>18</v>
      </c>
      <c r="Y197" s="33">
        <f>LARGE(Data!$G197:$J197,3)</f>
        <v>11</v>
      </c>
      <c r="Z197" s="33">
        <f>LARGE(Data!$G197:$J197,4)</f>
        <v>4</v>
      </c>
      <c r="AA197" s="30">
        <f>Data!$O197-Data!$P197</f>
        <v>13</v>
      </c>
      <c r="AB197" s="30">
        <f>Data!$P197-Data!$Q197</f>
        <v>3</v>
      </c>
      <c r="AC197" s="30">
        <f>Data!$Q197-Data!$R197</f>
        <v>4</v>
      </c>
      <c r="AD197" s="30">
        <f>(Data!$AA197+Data!$AB197)/SUM(Data!$AA197:$AC197)</f>
        <v>0.8</v>
      </c>
      <c r="AE197" s="31">
        <f>Data!$AA197^2/SQRT(Data!$AA197^2+Data!$AB197^2+Data!$AC197^2)</f>
        <v>12.13349288</v>
      </c>
      <c r="AF197" s="31">
        <f>Data!$AB197^2/SQRT(Data!$AA197^2+Data!$AB197^2+Data!$AC197^2)</f>
        <v>0.6461623428</v>
      </c>
      <c r="AG197" s="31">
        <f>Data!$AC197^2/SQRT(Data!$AA197^2+Data!$AB197^2+Data!$AC197^2)</f>
        <v>1.148733054</v>
      </c>
      <c r="AH197" s="30">
        <f>Data!$S197-Data!$T197</f>
        <v>16.16666667</v>
      </c>
      <c r="AI197" s="30">
        <f>Data!$T197-Data!$U197</f>
        <v>2</v>
      </c>
      <c r="AJ197" s="30">
        <f>Data!$U197-Data!$V197</f>
        <v>0</v>
      </c>
      <c r="AK197" s="30">
        <f>(Data!$AH197+Data!$AI197)/(Data!$AH197+Data!$AI197+Data!$AJ197)</f>
        <v>1</v>
      </c>
      <c r="AL197" s="32">
        <f>Data!$AH197^2/SQRT(Data!$AH197^2+Data!$AI197^2+Data!$AJ197^2)</f>
        <v>16.04435746</v>
      </c>
      <c r="AM197" s="32">
        <f>Data!$AI197^2/SQRT(Data!$AH197^2+Data!$AI197^2+Data!$AJ197^2)</f>
        <v>0.2455507997</v>
      </c>
      <c r="AN197" s="32">
        <f>Data!$AJ197^2/SQRT(Data!$AH197^2+Data!$AI197^2+Data!$AJ197^2)</f>
        <v>0</v>
      </c>
      <c r="AO197" s="30">
        <f>Data!$W197-Data!$X197</f>
        <v>9</v>
      </c>
      <c r="AP197" s="30">
        <f>Data!$X197-Data!$Y197</f>
        <v>7</v>
      </c>
      <c r="AQ197" s="30">
        <f>Data!$Y197-Data!$Z197</f>
        <v>7</v>
      </c>
      <c r="AR197" s="30">
        <f>(Data!$AO197+Data!$AP197)/(Data!$AO197+Data!$AP197+Data!$AQ197)</f>
        <v>0.6956521739</v>
      </c>
      <c r="AS197" s="33">
        <f>Data!$AO197^2/SQRT(Data!$AO197^2+Data!$AP197^2+Data!$AQ197^2)</f>
        <v>6.054224251</v>
      </c>
      <c r="AT197" s="33">
        <f>Data!$AP197^2/SQRT(Data!$AO197^2+Data!$AP197^2+Data!$AQ197^2)</f>
        <v>3.662431954</v>
      </c>
      <c r="AU197" s="33">
        <f>Data!$AQ197^2/SQRT(Data!$AO197^2+Data!$AP197^2+Data!$AQ197^2)</f>
        <v>3.662431954</v>
      </c>
      <c r="AV197" s="34">
        <f>_xlfn.VAR.P(Data!$K197:$N197)</f>
        <v>56.1875</v>
      </c>
      <c r="AW197" s="35">
        <f>_xlfn.VAR.P(Data!$C197:$F197)</f>
        <v>58.08854167</v>
      </c>
      <c r="AX197" s="36">
        <f>_xlfn.VAR.P(Data!$G197:$J197)</f>
        <v>72.5</v>
      </c>
      <c r="AY197" s="37"/>
      <c r="AZ197" s="38"/>
      <c r="BA197" s="39"/>
      <c r="BB197" s="30" t="str">
        <f>IF(AND(Data!$AE197&gt;Data!$AF197,Data!$AE197&gt;Data!$AG197),"1",IF(AND(Data!$AF197&gt;Data!$AE197,Data!$AF197&gt;Data!$AG197),IF(Data!$AF197&lt;2.5*Data!$AE197,"1.2",IF(OR(Data!$AE197&gt;2.5,Data!$AE197+Data!$AF197+Data!$AG197&lt;9),"2.2","2")),IF(AND(Data!$AG197&gt;3.5*Data!$AE197,Data!$AG197&gt;3.5*Data!$AF197,Data!$AE197+Data!$AF197+Data!$AG197&gt;11,Data!$AE197+Data!$AF197&lt;2,Data!$Q197&gt;=18),"3",IF((Data!$AE197&gt;3*Data!$AF197),"1.3",IF(AND(Data!$AF197&gt;3*Data!$AE197,Data!$AF197&gt;2),"2.3","3.3")))))</f>
        <v>1</v>
      </c>
      <c r="BC197" s="30" t="str">
        <f>IF(AND(Data!$AL197&gt;Data!$AM197,Data!$AL197&gt;Data!$AN197),"1",IF(AND(Data!$AM197&gt;Data!$AL197,Data!$AM197&gt;Data!$AN197),IF(Data!$AM197&lt;2.5*Data!$AL197,"1.2",IF(OR(Data!$AL197&gt;2.5,Data!$AL197+Data!$AM197+Data!$AN197&lt;9),"2.2","2")),IF(AND(Data!$AN197&gt;3.5*Data!$AL197,Data!$AN197&gt;3.5*Data!$AM197,Data!$AL197+Data!$AM197+Data!$AN197&gt;11,Data!$AL197+Data!$AM197&lt;2,Data!$U197&gt;=18),"3",IF((Data!$AL197&gt;3*Data!$AM197),"1.3",IF(AND(Data!$AM197&gt;3*Data!$AL197,Data!$AM197&gt;2),"2.3","3.3")))))</f>
        <v>1</v>
      </c>
      <c r="BD197" s="30" t="str">
        <f>IF(AND(Data!$AS197&gt;Data!$AT197,Data!$AS197&gt;Data!$AU197),"1",IF(AND(Data!$AT197&gt;Data!$AS197,Data!$AT197&gt;Data!$AU197),IF(Data!$AT197&lt;2.5*Data!$AS197,"1.2",IF(OR(Data!$AS197&gt;2.5,Data!$AS197+Data!$AT197+Data!$AU197&lt;9),"2.2","2")),IF(AND(Data!$AU197&gt;3.5*Data!$AS197,Data!$AU197&gt;3.5*Data!$AT197,Data!$AS197+Data!$AT197+Data!$AU197&gt;11,Data!$AS197+Data!$AT197&lt;2,Data!$Y197&gt;=18),"3",IF((Data!$AS197&gt;3*Data!$AT197),"1.3",IF(AND(Data!$AT197&gt;3*Data!$AS197,Data!$AT197&gt;2),"2.3","3.3")))))</f>
        <v>1</v>
      </c>
      <c r="BE197" s="30" t="str">
        <f t="array" ref="BE197">XLOOKUP(Data!$O197,Data!$K197:$N197,$K$1:$N$1,"?",0,1)&amp;XLOOKUP(Data!$P197,Data!$K197:$N197,$K$1:$N$1,"?",0,1)&amp;XLOOKUP(Data!$Q197,Data!$K197:$N197,$K$1:$N$1,"?",0,1)</f>
        <v>CSD</v>
      </c>
      <c r="BF197" s="30" t="str">
        <f t="array" ref="BF197">XLOOKUP(Data!$S197,Data!$C197:$F197,$C$1:$F$1,"?",0,1)&amp;XLOOKUP(Data!$T197,Data!$C197:$F197,$C$1:$F$1,"?",0,1)&amp;XLOOKUP(Data!$U197,Data!$C197:$F197,$C$1:$F$1,"?",0,1)</f>
        <v>CSD</v>
      </c>
      <c r="BG197" s="30" t="str">
        <f t="array" ref="BG197">XLOOKUP(Data!$W197,Data!$G197:$J197,$G$1:$J$1,"?",0,1)&amp;XLOOKUP(Data!$X197,Data!$G197:$J197,$G$1:$J$1,"?",0,1)&amp;XLOOKUP(Data!$Y197,Data!$G197:$J197,$G$1:$J$1,"?",0,1)</f>
        <v>CSD</v>
      </c>
      <c r="BH197" s="30" t="str">
        <f>VLOOKUP(LEFT(Data!$BE197,Data!$BB197),'Key 2'!$A$1:$C$40,2,FALSE)</f>
        <v>C</v>
      </c>
      <c r="BI197" s="30" t="str">
        <f>VLOOKUP(LEFT(Data!$BF197,Data!$BC197),'Key 2'!$A$1:$C$40,2,FALSE)</f>
        <v>C</v>
      </c>
      <c r="BJ197" s="30" t="str">
        <f>VLOOKUP(LEFT(Data!$BG197,Data!$BD197),'Key 2'!$A$1:$C$40,2,FALSE)</f>
        <v>C</v>
      </c>
      <c r="BK197" s="30" t="str">
        <f>IF(AND(Data!$AV197&gt;=15,Data!$O197&gt;=20),"DG",IF(AND(Data!$AW197&gt;=15,Data!$S197&gt;=20),"MG",IF(AND(Data!$AV197&gt;=15,Data!$W197&gt;=20),"LG","0")))</f>
        <v>DG</v>
      </c>
      <c r="BL197" s="30" t="str">
        <f>IF(AND(Data!$BK197="DG",Data!$AW197&gt;=15,Data!$S197&gt;=20,Data!$BH197&lt;&gt;Data!$BI197),"MG","LG")</f>
        <v>LG</v>
      </c>
      <c r="BM197" s="30" t="str">
        <f>IF(Data!$BK197="DG",Data!$BH197,IF(Data!$BK197="MG",Data!$BI197,Data!$BJ197))</f>
        <v>C</v>
      </c>
      <c r="BN197" s="30" t="str">
        <f>IF(Data!$BL197="DG",Data!$BH197,IF(Data!$BL197="MG",Data!$BI197,Data!$BJ197))</f>
        <v>C</v>
      </c>
      <c r="BO197" s="40"/>
      <c r="BP197" s="40"/>
      <c r="BQ197" s="40"/>
      <c r="BR197" s="41"/>
      <c r="BS197" s="41"/>
      <c r="BT197" s="41" t="str">
        <f>VLOOKUP(Data!$BR197,'Key 1'!$B$1:$D$15,2,FALSE)</f>
        <v>TI</v>
      </c>
      <c r="BU197" s="41" t="str">
        <f>VLOOKUP(Data!$BS197,'Key 1'!$B$1:$D$15,2,FALSE)</f>
        <v>TI</v>
      </c>
      <c r="BV197" s="41">
        <f>VLOOKUP(Data!$BR197,'Key 1'!$B$1:$D$15,3,FALSE)</f>
        <v>0</v>
      </c>
      <c r="BW197" s="41">
        <f>VLOOKUP(Data!$BS197,'Key 1'!$B$1:$D$15,3,FALSE)</f>
        <v>0</v>
      </c>
      <c r="BX197" s="41" t="str">
        <f>IF(Data!$BK197="DG",IF(INT(Data!$BB197)-Data!$BB197&lt;0,"Low","High"),IF(Data!$BK197="MG",IF(INT(Data!$BC197)-Data!$BC197&lt;0,"Low","High"),IF(Data!$BK197="LG",IF(INT(Data!$BD197)-Data!$BD197&lt;0,"Low","High"),"High")))</f>
        <v>High</v>
      </c>
      <c r="BY197" s="41" t="str">
        <f>IF(Data!$BL197="DG",IF(INT(Data!$BB197)-Data!$BB197&lt;0,"Low","High"),IF(Data!$BL197="MG",IF(INT(Data!$BC197)-Data!$BC197&lt;0,"Low","High"),IF(Data!$BL197="LG",IF(INT(Data!$BD197)-Data!$BD197&lt;0,"Low","High"),"High")))</f>
        <v>High</v>
      </c>
      <c r="BZ197" s="41" t="str">
        <f>IF(AND(Data!$BX197="High",Data!$BY197="High"),"High","Low")</f>
        <v>High</v>
      </c>
      <c r="CA197" s="41" t="str">
        <f>IF(AND(Data!$BM197=Data!$BT197,Data!$BN197=Data!$BU197),"Matched",IF(Data!$BM197=Data!$BT197,"Sec Missed", IF(Data!$BN197=Data!$BU197," Pri Missed", "Both Missed")))</f>
        <v>Both Missed</v>
      </c>
      <c r="CB197" s="42">
        <v>100.0</v>
      </c>
      <c r="CC197" s="42">
        <v>100.0</v>
      </c>
      <c r="CD197" s="42">
        <v>69.9</v>
      </c>
      <c r="CE197" s="43" t="s">
        <v>3</v>
      </c>
      <c r="CF197" s="43" t="s">
        <v>3</v>
      </c>
      <c r="CG197" s="43" t="s">
        <v>105</v>
      </c>
      <c r="CH197" s="45" t="s">
        <v>3</v>
      </c>
      <c r="CI197" s="43" t="s">
        <v>97</v>
      </c>
      <c r="CJ197" s="42">
        <v>100.0</v>
      </c>
      <c r="CK197" s="43" t="s">
        <v>105</v>
      </c>
      <c r="CL197" s="43" t="s">
        <v>98</v>
      </c>
      <c r="CM197" s="42">
        <v>69.92</v>
      </c>
      <c r="CN197" s="43" t="s">
        <v>99</v>
      </c>
      <c r="CO197" s="1"/>
      <c r="CP197" s="1"/>
      <c r="CQ197" s="1"/>
      <c r="CR197" s="1"/>
      <c r="CS197" s="1"/>
      <c r="CT197" s="1"/>
      <c r="CU197" s="1"/>
    </row>
    <row r="198" ht="48.0" customHeight="1">
      <c r="A198" s="28">
        <v>2352.0</v>
      </c>
      <c r="B198" s="29">
        <v>0.0</v>
      </c>
      <c r="C198" s="30">
        <v>3.0</v>
      </c>
      <c r="D198" s="30">
        <v>1.0</v>
      </c>
      <c r="E198" s="30">
        <v>1.0</v>
      </c>
      <c r="F198" s="30">
        <v>1.0</v>
      </c>
      <c r="G198" s="30">
        <v>28.0</v>
      </c>
      <c r="H198" s="30">
        <v>28.0</v>
      </c>
      <c r="I198" s="30">
        <v>28.0</v>
      </c>
      <c r="J198" s="30">
        <v>28.0</v>
      </c>
      <c r="K198" s="30">
        <v>20.0</v>
      </c>
      <c r="L198" s="30">
        <v>12.0</v>
      </c>
      <c r="M198" s="30">
        <v>9.5</v>
      </c>
      <c r="N198" s="30">
        <v>18.0</v>
      </c>
      <c r="O198" s="31">
        <f>LARGE(Data!$K198:$N198,1)</f>
        <v>20</v>
      </c>
      <c r="P198" s="31">
        <f>LARGE(Data!$K198:$N198,2)</f>
        <v>18</v>
      </c>
      <c r="Q198" s="31">
        <f>LARGE(Data!$K198:$N198,3)</f>
        <v>12</v>
      </c>
      <c r="R198" s="31">
        <f>LARGE(Data!$K198:$N198,4)</f>
        <v>9.5</v>
      </c>
      <c r="S198" s="32">
        <f>LARGE(Data!$C198:$F198,1)</f>
        <v>3</v>
      </c>
      <c r="T198" s="32">
        <f>LARGE(Data!$C198:$F198,2)</f>
        <v>1</v>
      </c>
      <c r="U198" s="32">
        <f>LARGE(Data!$C198:$F198,3)</f>
        <v>1</v>
      </c>
      <c r="V198" s="32">
        <f>LARGE(Data!$C198:$F198,4)</f>
        <v>1</v>
      </c>
      <c r="W198" s="33">
        <f>LARGE(Data!$G198:$J198,1)</f>
        <v>28</v>
      </c>
      <c r="X198" s="33">
        <f>LARGE(Data!$G198:$J198,2)</f>
        <v>28</v>
      </c>
      <c r="Y198" s="33">
        <f>LARGE(Data!$G198:$J198,3)</f>
        <v>28</v>
      </c>
      <c r="Z198" s="33">
        <f>LARGE(Data!$G198:$J198,4)</f>
        <v>28</v>
      </c>
      <c r="AA198" s="30">
        <f>Data!$O198-Data!$P198</f>
        <v>2</v>
      </c>
      <c r="AB198" s="30">
        <f>Data!$P198-Data!$Q198</f>
        <v>6</v>
      </c>
      <c r="AC198" s="30">
        <f>Data!$Q198-Data!$R198</f>
        <v>2.5</v>
      </c>
      <c r="AD198" s="30">
        <f>(Data!$AA198+Data!$AB198)/SUM(Data!$AA198:$AC198)</f>
        <v>0.7619047619</v>
      </c>
      <c r="AE198" s="31">
        <f>Data!$AA198^2/SQRT(Data!$AA198^2+Data!$AB198^2+Data!$AC198^2)</f>
        <v>0.5881716977</v>
      </c>
      <c r="AF198" s="31">
        <f>Data!$AB198^2/SQRT(Data!$AA198^2+Data!$AB198^2+Data!$AC198^2)</f>
        <v>5.293545279</v>
      </c>
      <c r="AG198" s="31">
        <f>Data!$AC198^2/SQRT(Data!$AA198^2+Data!$AB198^2+Data!$AC198^2)</f>
        <v>0.9190182776</v>
      </c>
      <c r="AH198" s="30">
        <f>Data!$S198-Data!$T198</f>
        <v>2</v>
      </c>
      <c r="AI198" s="30">
        <f>Data!$T198-Data!$U198</f>
        <v>0</v>
      </c>
      <c r="AJ198" s="30">
        <f>Data!$U198-Data!$V198</f>
        <v>0</v>
      </c>
      <c r="AK198" s="30">
        <f>(Data!$AH198+Data!$AI198)/(Data!$AH198+Data!$AI198+Data!$AJ198)</f>
        <v>1</v>
      </c>
      <c r="AL198" s="32">
        <f>Data!$AH198^2/SQRT(Data!$AH198^2+Data!$AI198^2+Data!$AJ198^2)</f>
        <v>2</v>
      </c>
      <c r="AM198" s="32">
        <f>Data!$AI198^2/SQRT(Data!$AH198^2+Data!$AI198^2+Data!$AJ198^2)</f>
        <v>0</v>
      </c>
      <c r="AN198" s="32">
        <f>Data!$AJ198^2/SQRT(Data!$AH198^2+Data!$AI198^2+Data!$AJ198^2)</f>
        <v>0</v>
      </c>
      <c r="AO198" s="30">
        <f>Data!$W198-Data!$X198</f>
        <v>0</v>
      </c>
      <c r="AP198" s="30">
        <f>Data!$X198-Data!$Y198</f>
        <v>0</v>
      </c>
      <c r="AQ198" s="30">
        <f>Data!$Y198-Data!$Z198</f>
        <v>0</v>
      </c>
      <c r="AR198" s="30" t="str">
        <f>(Data!$AO198+Data!$AP198)/(Data!$AO198+Data!$AP198+Data!$AQ198)</f>
        <v>#DIV/0!</v>
      </c>
      <c r="AS198" s="33" t="str">
        <f>Data!$AO198^2/SQRT(Data!$AO198^2+Data!$AP198^2+Data!$AQ198^2)</f>
        <v>#DIV/0!</v>
      </c>
      <c r="AT198" s="33" t="str">
        <f>Data!$AP198^2/SQRT(Data!$AO198^2+Data!$AP198^2+Data!$AQ198^2)</f>
        <v>#DIV/0!</v>
      </c>
      <c r="AU198" s="33" t="str">
        <f>Data!$AQ198^2/SQRT(Data!$AO198^2+Data!$AP198^2+Data!$AQ198^2)</f>
        <v>#DIV/0!</v>
      </c>
      <c r="AV198" s="34">
        <f>_xlfn.VAR.P(Data!$K198:$N198)</f>
        <v>18.296875</v>
      </c>
      <c r="AW198" s="35">
        <f>_xlfn.VAR.P(Data!$C198:$F198)</f>
        <v>0.75</v>
      </c>
      <c r="AX198" s="36">
        <f>_xlfn.VAR.P(Data!$G198:$J198)</f>
        <v>0</v>
      </c>
      <c r="AY198" s="37"/>
      <c r="AZ198" s="38"/>
      <c r="BA198" s="39"/>
      <c r="BB198" s="30" t="str">
        <f>IF(AND(Data!$AE198&gt;Data!$AF198,Data!$AE198&gt;Data!$AG198),"1",IF(AND(Data!$AF198&gt;Data!$AE198,Data!$AF198&gt;Data!$AG198),IF(Data!$AF198&lt;2.5*Data!$AE198,"1.2",IF(OR(Data!$AE198&gt;2.5,Data!$AE198+Data!$AF198+Data!$AG198&lt;9),"2.2","2")),IF(AND(Data!$AG198&gt;3.5*Data!$AE198,Data!$AG198&gt;3.5*Data!$AF198,Data!$AE198+Data!$AF198+Data!$AG198&gt;11,Data!$AE198+Data!$AF198&lt;2,Data!$Q198&gt;=18),"3",IF((Data!$AE198&gt;3*Data!$AF198),"1.3",IF(AND(Data!$AF198&gt;3*Data!$AE198,Data!$AF198&gt;2),"2.3","3.3")))))</f>
        <v>2.2</v>
      </c>
      <c r="BC198" s="30" t="str">
        <f>IF(AND(Data!$AL198&gt;Data!$AM198,Data!$AL198&gt;Data!$AN198),"1",IF(AND(Data!$AM198&gt;Data!$AL198,Data!$AM198&gt;Data!$AN198),IF(Data!$AM198&lt;2.5*Data!$AL198,"1.2",IF(OR(Data!$AL198&gt;2.5,Data!$AL198+Data!$AM198+Data!$AN198&lt;9),"2.2","2")),IF(AND(Data!$AN198&gt;3.5*Data!$AL198,Data!$AN198&gt;3.5*Data!$AM198,Data!$AL198+Data!$AM198+Data!$AN198&gt;11,Data!$AL198+Data!$AM198&lt;2,Data!$U198&gt;=18),"3",IF((Data!$AL198&gt;3*Data!$AM198),"1.3",IF(AND(Data!$AM198&gt;3*Data!$AL198,Data!$AM198&gt;2),"2.3","3.3")))))</f>
        <v>1</v>
      </c>
      <c r="BD198" s="30" t="str">
        <f>IF(AND(Data!$AS198&gt;Data!$AT198,Data!$AS198&gt;Data!$AU198),"1",IF(AND(Data!$AT198&gt;Data!$AS198,Data!$AT198&gt;Data!$AU198),IF(Data!$AT198&lt;2.5*Data!$AS198,"1.2",IF(OR(Data!$AS198&gt;2.5,Data!$AS198+Data!$AT198+Data!$AU198&lt;9),"2.2","2")),IF(AND(Data!$AU198&gt;3.5*Data!$AS198,Data!$AU198&gt;3.5*Data!$AT198,Data!$AS198+Data!$AT198+Data!$AU198&gt;11,Data!$AS198+Data!$AT198&lt;2,Data!$Y198&gt;=18),"3",IF((Data!$AS198&gt;3*Data!$AT198),"1.3",IF(AND(Data!$AT198&gt;3*Data!$AS198,Data!$AT198&gt;2),"2.3","3.3")))))</f>
        <v>#DIV/0!</v>
      </c>
      <c r="BE198" s="30" t="str">
        <f t="array" ref="BE198">XLOOKUP(Data!$O198,Data!$K198:$N198,$K$1:$N$1,"?",0,1)&amp;XLOOKUP(Data!$P198,Data!$K198:$N198,$K$1:$N$1,"?",0,1)&amp;XLOOKUP(Data!$Q198,Data!$K198:$N198,$K$1:$N$1,"?",0,1)</f>
        <v>DCI</v>
      </c>
      <c r="BF198" s="30" t="str">
        <f t="array" ref="BF198">XLOOKUP(Data!$S198,Data!$C198:$F198,$C$1:$F$1,"?",0,1)&amp;XLOOKUP(Data!$T198,Data!$C198:$F198,$C$1:$F$1,"?",0,1)&amp;XLOOKUP(Data!$U198,Data!$C198:$F198,$C$1:$F$1,"?",0,1)</f>
        <v>DII</v>
      </c>
      <c r="BG198" s="30" t="str">
        <f t="array" ref="BG198">XLOOKUP(Data!$W198,Data!$G198:$J198,$G$1:$J$1,"?",0,1)&amp;XLOOKUP(Data!$X198,Data!$G198:$J198,$G$1:$J$1,"?",0,1)&amp;XLOOKUP(Data!$Y198,Data!$G198:$J198,$G$1:$J$1,"?",0,1)</f>
        <v>DDD</v>
      </c>
      <c r="BH198" s="30" t="str">
        <f>VLOOKUP(LEFT(Data!$BE198,Data!$BB198),'Key 2'!$A$1:$C$40,2,FALSE)</f>
        <v>DC</v>
      </c>
      <c r="BI198" s="30" t="str">
        <f>VLOOKUP(LEFT(Data!$BF198,Data!$BC198),'Key 2'!$A$1:$C$40,2,FALSE)</f>
        <v>D</v>
      </c>
      <c r="BJ198" s="30" t="str">
        <f>VLOOKUP(LEFT(Data!$BG198,Data!$BD198),'Key 2'!$A$1:$C$40,2,FALSE)</f>
        <v>#DIV/0!</v>
      </c>
      <c r="BK198" s="30" t="str">
        <f>IF(AND(Data!$AV198&gt;=15,Data!$O198&gt;=20),"DG",IF(AND(Data!$AW198&gt;=15,Data!$S198&gt;=20),"MG",IF(AND(Data!$AV198&gt;=15,Data!$W198&gt;=20),"LG","0")))</f>
        <v>DG</v>
      </c>
      <c r="BL198" s="30" t="str">
        <f>IF(AND(Data!$BK198="DG",Data!$AW198&gt;=15,Data!$S198&gt;=20,Data!$BH198&lt;&gt;Data!$BI198),"MG","LG")</f>
        <v>LG</v>
      </c>
      <c r="BM198" s="30" t="str">
        <f>IF(Data!$BK198="DG",Data!$BH198,IF(Data!$BK198="MG",Data!$BI198,Data!$BJ198))</f>
        <v>DC</v>
      </c>
      <c r="BN198" s="30" t="str">
        <f>IF(Data!$BL198="DG",Data!$BH198,IF(Data!$BL198="MG",Data!$BI198,Data!$BJ198))</f>
        <v>#DIV/0!</v>
      </c>
      <c r="BO198" s="40"/>
      <c r="BP198" s="40"/>
      <c r="BQ198" s="40"/>
      <c r="BR198" s="41"/>
      <c r="BS198" s="41"/>
      <c r="BT198" s="41" t="str">
        <f>VLOOKUP(Data!$BR198,'Key 1'!$B$1:$D$15,2,FALSE)</f>
        <v>TI</v>
      </c>
      <c r="BU198" s="41" t="str">
        <f>VLOOKUP(Data!$BS198,'Key 1'!$B$1:$D$15,2,FALSE)</f>
        <v>TI</v>
      </c>
      <c r="BV198" s="41">
        <f>VLOOKUP(Data!$BR198,'Key 1'!$B$1:$D$15,3,FALSE)</f>
        <v>0</v>
      </c>
      <c r="BW198" s="41">
        <f>VLOOKUP(Data!$BS198,'Key 1'!$B$1:$D$15,3,FALSE)</f>
        <v>0</v>
      </c>
      <c r="BX198" s="41" t="str">
        <f>IF(Data!$BK198="DG",IF(INT(Data!$BB198)-Data!$BB198&lt;0,"Low","High"),IF(Data!$BK198="MG",IF(INT(Data!$BC198)-Data!$BC198&lt;0,"Low","High"),IF(Data!$BK198="LG",IF(INT(Data!$BD198)-Data!$BD198&lt;0,"Low","High"),"High")))</f>
        <v>Low</v>
      </c>
      <c r="BY198" s="41" t="str">
        <f>IF(Data!$BL198="DG",IF(INT(Data!$BB198)-Data!$BB198&lt;0,"Low","High"),IF(Data!$BL198="MG",IF(INT(Data!$BC198)-Data!$BC198&lt;0,"Low","High"),IF(Data!$BL198="LG",IF(INT(Data!$BD198)-Data!$BD198&lt;0,"Low","High"),"High")))</f>
        <v>#DIV/0!</v>
      </c>
      <c r="BZ198" s="41" t="str">
        <f>IF(AND(Data!$BX198="High",Data!$BY198="High"),"High","Low")</f>
        <v>#DIV/0!</v>
      </c>
      <c r="CA198" s="41" t="str">
        <f>IF(AND(Data!$BM198=Data!$BT198,Data!$BN198=Data!$BU198),"Matched",IF(Data!$BM198=Data!$BT198,"Sec Missed", IF(Data!$BN198=Data!$BU198," Pri Missed", "Both Missed")))</f>
        <v>#DIV/0!</v>
      </c>
      <c r="CB198" s="42">
        <v>100.0</v>
      </c>
      <c r="CC198" s="43" t="s">
        <v>100</v>
      </c>
      <c r="CD198" s="43" t="s">
        <v>100</v>
      </c>
      <c r="CE198" s="43" t="s">
        <v>17</v>
      </c>
      <c r="CF198" s="44"/>
      <c r="CG198" s="44"/>
      <c r="CH198" s="45" t="s">
        <v>17</v>
      </c>
      <c r="CI198" s="43" t="s">
        <v>97</v>
      </c>
      <c r="CJ198" s="42">
        <v>100.0</v>
      </c>
      <c r="CK198" s="43" t="s">
        <v>17</v>
      </c>
      <c r="CL198" s="43" t="s">
        <v>97</v>
      </c>
      <c r="CM198" s="42">
        <v>100.0</v>
      </c>
      <c r="CN198" s="43" t="s">
        <v>99</v>
      </c>
      <c r="CO198" s="1"/>
      <c r="CP198" s="1"/>
      <c r="CQ198" s="1"/>
      <c r="CR198" s="1"/>
      <c r="CS198" s="1"/>
      <c r="CT198" s="1"/>
      <c r="CU198" s="1"/>
    </row>
    <row r="199" ht="48.0" customHeight="1">
      <c r="A199" s="28">
        <v>2353.0</v>
      </c>
      <c r="B199" s="29">
        <v>28.0</v>
      </c>
      <c r="C199" s="30">
        <v>19.0</v>
      </c>
      <c r="D199" s="30">
        <v>22.0</v>
      </c>
      <c r="E199" s="30">
        <v>4.0</v>
      </c>
      <c r="F199" s="30">
        <v>23.0</v>
      </c>
      <c r="G199" s="30">
        <v>12.0</v>
      </c>
      <c r="H199" s="30">
        <v>12.0</v>
      </c>
      <c r="I199" s="30">
        <v>7.0</v>
      </c>
      <c r="J199" s="30">
        <v>25.0</v>
      </c>
      <c r="K199" s="30">
        <v>15.0</v>
      </c>
      <c r="L199" s="30">
        <v>17.5</v>
      </c>
      <c r="M199" s="30">
        <v>5.0</v>
      </c>
      <c r="N199" s="30">
        <v>25.0</v>
      </c>
      <c r="O199" s="31">
        <f>LARGE(Data!$K199:$N199,1)</f>
        <v>25</v>
      </c>
      <c r="P199" s="31">
        <f>LARGE(Data!$K199:$N199,2)</f>
        <v>17.5</v>
      </c>
      <c r="Q199" s="31">
        <f>LARGE(Data!$K199:$N199,3)</f>
        <v>15</v>
      </c>
      <c r="R199" s="31">
        <f>LARGE(Data!$K199:$N199,4)</f>
        <v>5</v>
      </c>
      <c r="S199" s="32">
        <f>LARGE(Data!$C199:$F199,1)</f>
        <v>23</v>
      </c>
      <c r="T199" s="32">
        <f>LARGE(Data!$C199:$F199,2)</f>
        <v>22</v>
      </c>
      <c r="U199" s="32">
        <f>LARGE(Data!$C199:$F199,3)</f>
        <v>19</v>
      </c>
      <c r="V199" s="32">
        <f>LARGE(Data!$C199:$F199,4)</f>
        <v>4</v>
      </c>
      <c r="W199" s="33">
        <f>LARGE(Data!$G199:$J199,1)</f>
        <v>25</v>
      </c>
      <c r="X199" s="33">
        <f>LARGE(Data!$G199:$J199,2)</f>
        <v>12</v>
      </c>
      <c r="Y199" s="33">
        <f>LARGE(Data!$G199:$J199,3)</f>
        <v>12</v>
      </c>
      <c r="Z199" s="33">
        <f>LARGE(Data!$G199:$J199,4)</f>
        <v>7</v>
      </c>
      <c r="AA199" s="30">
        <f>Data!$O199-Data!$P199</f>
        <v>7.5</v>
      </c>
      <c r="AB199" s="30">
        <f>Data!$P199-Data!$Q199</f>
        <v>2.5</v>
      </c>
      <c r="AC199" s="30">
        <f>Data!$Q199-Data!$R199</f>
        <v>10</v>
      </c>
      <c r="AD199" s="30">
        <f>(Data!$AA199+Data!$AB199)/SUM(Data!$AA199:$AC199)</f>
        <v>0.5</v>
      </c>
      <c r="AE199" s="31">
        <f>Data!$AA199^2/SQRT(Data!$AA199^2+Data!$AB199^2+Data!$AC199^2)</f>
        <v>4.412613041</v>
      </c>
      <c r="AF199" s="31">
        <f>Data!$AB199^2/SQRT(Data!$AA199^2+Data!$AB199^2+Data!$AC199^2)</f>
        <v>0.4902903378</v>
      </c>
      <c r="AG199" s="31">
        <f>Data!$AC199^2/SQRT(Data!$AA199^2+Data!$AB199^2+Data!$AC199^2)</f>
        <v>7.844645406</v>
      </c>
      <c r="AH199" s="30">
        <f>Data!$S199-Data!$T199</f>
        <v>1</v>
      </c>
      <c r="AI199" s="30">
        <f>Data!$T199-Data!$U199</f>
        <v>3</v>
      </c>
      <c r="AJ199" s="30">
        <f>Data!$U199-Data!$V199</f>
        <v>15</v>
      </c>
      <c r="AK199" s="30">
        <f>(Data!$AH199+Data!$AI199)/(Data!$AH199+Data!$AI199+Data!$AJ199)</f>
        <v>0.2105263158</v>
      </c>
      <c r="AL199" s="32">
        <f>Data!$AH199^2/SQRT(Data!$AH199^2+Data!$AI199^2+Data!$AJ199^2)</f>
        <v>0.06523280731</v>
      </c>
      <c r="AM199" s="32">
        <f>Data!$AI199^2/SQRT(Data!$AH199^2+Data!$AI199^2+Data!$AJ199^2)</f>
        <v>0.5870952657</v>
      </c>
      <c r="AN199" s="32">
        <f>Data!$AJ199^2/SQRT(Data!$AH199^2+Data!$AI199^2+Data!$AJ199^2)</f>
        <v>14.67738164</v>
      </c>
      <c r="AO199" s="30">
        <f>Data!$W199-Data!$X199</f>
        <v>13</v>
      </c>
      <c r="AP199" s="30">
        <f>Data!$X199-Data!$Y199</f>
        <v>0</v>
      </c>
      <c r="AQ199" s="30">
        <f>Data!$Y199-Data!$Z199</f>
        <v>5</v>
      </c>
      <c r="AR199" s="30">
        <f>(Data!$AO199+Data!$AP199)/(Data!$AO199+Data!$AP199+Data!$AQ199)</f>
        <v>0.7222222222</v>
      </c>
      <c r="AS199" s="33">
        <f>Data!$AO199^2/SQRT(Data!$AO199^2+Data!$AP199^2+Data!$AQ199^2)</f>
        <v>12.13349288</v>
      </c>
      <c r="AT199" s="33">
        <f>Data!$AP199^2/SQRT(Data!$AO199^2+Data!$AP199^2+Data!$AQ199^2)</f>
        <v>0</v>
      </c>
      <c r="AU199" s="33">
        <f>Data!$AQ199^2/SQRT(Data!$AO199^2+Data!$AP199^2+Data!$AQ199^2)</f>
        <v>1.794895397</v>
      </c>
      <c r="AV199" s="34">
        <f>_xlfn.VAR.P(Data!$K199:$N199)</f>
        <v>51.171875</v>
      </c>
      <c r="AW199" s="35">
        <f>_xlfn.VAR.P(Data!$C199:$F199)</f>
        <v>58.5</v>
      </c>
      <c r="AX199" s="36">
        <f>_xlfn.VAR.P(Data!$G199:$J199)</f>
        <v>44.5</v>
      </c>
      <c r="AY199" s="37"/>
      <c r="AZ199" s="38"/>
      <c r="BA199" s="39"/>
      <c r="BB199" s="30" t="str">
        <f>IF(AND(Data!$AE199&gt;Data!$AF199,Data!$AE199&gt;Data!$AG199),"1",IF(AND(Data!$AF199&gt;Data!$AE199,Data!$AF199&gt;Data!$AG199),IF(Data!$AF199&lt;2.5*Data!$AE199,"1.2",IF(OR(Data!$AE199&gt;2.5,Data!$AE199+Data!$AF199+Data!$AG199&lt;9),"2.2","2")),IF(AND(Data!$AG199&gt;3.5*Data!$AE199,Data!$AG199&gt;3.5*Data!$AF199,Data!$AE199+Data!$AF199+Data!$AG199&gt;11,Data!$AE199+Data!$AF199&lt;2,Data!$Q199&gt;=18),"3",IF((Data!$AE199&gt;3*Data!$AF199),"1.3",IF(AND(Data!$AF199&gt;3*Data!$AE199,Data!$AF199&gt;2),"2.3","3.3")))))</f>
        <v>1.3</v>
      </c>
      <c r="BC199" s="30" t="str">
        <f>IF(AND(Data!$AL199&gt;Data!$AM199,Data!$AL199&gt;Data!$AN199),"1",IF(AND(Data!$AM199&gt;Data!$AL199,Data!$AM199&gt;Data!$AN199),IF(Data!$AM199&lt;2.5*Data!$AL199,"1.2",IF(OR(Data!$AL199&gt;2.5,Data!$AL199+Data!$AM199+Data!$AN199&lt;9),"2.2","2")),IF(AND(Data!$AN199&gt;3.5*Data!$AL199,Data!$AN199&gt;3.5*Data!$AM199,Data!$AL199+Data!$AM199+Data!$AN199&gt;11,Data!$AL199+Data!$AM199&lt;2,Data!$U199&gt;=18),"3",IF((Data!$AL199&gt;3*Data!$AM199),"1.3",IF(AND(Data!$AM199&gt;3*Data!$AL199,Data!$AM199&gt;2),"2.3","3.3")))))</f>
        <v>3</v>
      </c>
      <c r="BD199" s="30" t="str">
        <f>IF(AND(Data!$AS199&gt;Data!$AT199,Data!$AS199&gt;Data!$AU199),"1",IF(AND(Data!$AT199&gt;Data!$AS199,Data!$AT199&gt;Data!$AU199),IF(Data!$AT199&lt;2.5*Data!$AS199,"1.2",IF(OR(Data!$AS199&gt;2.5,Data!$AS199+Data!$AT199+Data!$AU199&lt;9),"2.2","2")),IF(AND(Data!$AU199&gt;3.5*Data!$AS199,Data!$AU199&gt;3.5*Data!$AT199,Data!$AS199+Data!$AT199+Data!$AU199&gt;11,Data!$AS199+Data!$AT199&lt;2,Data!$Y199&gt;=18),"3",IF((Data!$AS199&gt;3*Data!$AT199),"1.3",IF(AND(Data!$AT199&gt;3*Data!$AS199,Data!$AT199&gt;2),"2.3","3.3")))))</f>
        <v>1</v>
      </c>
      <c r="BE199" s="30" t="str">
        <f t="array" ref="BE199">XLOOKUP(Data!$O199,Data!$K199:$N199,$K$1:$N$1,"?",0,1)&amp;XLOOKUP(Data!$P199,Data!$K199:$N199,$K$1:$N$1,"?",0,1)&amp;XLOOKUP(Data!$Q199,Data!$K199:$N199,$K$1:$N$1,"?",0,1)</f>
        <v>CID</v>
      </c>
      <c r="BF199" s="30" t="str">
        <f t="array" ref="BF199">XLOOKUP(Data!$S199,Data!$C199:$F199,$C$1:$F$1,"?",0,1)&amp;XLOOKUP(Data!$T199,Data!$C199:$F199,$C$1:$F$1,"?",0,1)&amp;XLOOKUP(Data!$U199,Data!$C199:$F199,$C$1:$F$1,"?",0,1)</f>
        <v>CID</v>
      </c>
      <c r="BG199" s="30" t="str">
        <f t="array" ref="BG199">XLOOKUP(Data!$W199,Data!$G199:$J199,$G$1:$J$1,"?",0,1)&amp;XLOOKUP(Data!$X199,Data!$G199:$J199,$G$1:$J$1,"?",0,1)&amp;XLOOKUP(Data!$Y199,Data!$G199:$J199,$G$1:$J$1,"?",0,1)</f>
        <v>CDD</v>
      </c>
      <c r="BH199" s="30" t="str">
        <f>VLOOKUP(LEFT(Data!$BE199,Data!$BB199),'Key 2'!$A$1:$C$40,2,FALSE)</f>
        <v>C</v>
      </c>
      <c r="BI199" s="30" t="str">
        <f>VLOOKUP(LEFT(Data!$BF199,Data!$BC199),'Key 2'!$A$1:$C$40,2,FALSE)</f>
        <v>DIC</v>
      </c>
      <c r="BJ199" s="30" t="str">
        <f>VLOOKUP(LEFT(Data!$BG199,Data!$BD199),'Key 2'!$A$1:$C$40,2,FALSE)</f>
        <v>C</v>
      </c>
      <c r="BK199" s="30" t="str">
        <f>IF(AND(Data!$AV199&gt;=15,Data!$O199&gt;=20),"DG",IF(AND(Data!$AW199&gt;=15,Data!$S199&gt;=20),"MG",IF(AND(Data!$AV199&gt;=15,Data!$W199&gt;=20),"LG","0")))</f>
        <v>DG</v>
      </c>
      <c r="BL199" s="30" t="str">
        <f>IF(AND(Data!$BK199="DG",Data!$AW199&gt;=15,Data!$S199&gt;=20,Data!$BH199&lt;&gt;Data!$BI199),"MG","LG")</f>
        <v>MG</v>
      </c>
      <c r="BM199" s="30" t="str">
        <f>IF(Data!$BK199="DG",Data!$BH199,IF(Data!$BK199="MG",Data!$BI199,Data!$BJ199))</f>
        <v>C</v>
      </c>
      <c r="BN199" s="30" t="str">
        <f>IF(Data!$BL199="DG",Data!$BH199,IF(Data!$BL199="MG",Data!$BI199,Data!$BJ199))</f>
        <v>DIC</v>
      </c>
      <c r="BO199" s="40"/>
      <c r="BP199" s="40"/>
      <c r="BQ199" s="40"/>
      <c r="BR199" s="41"/>
      <c r="BS199" s="41"/>
      <c r="BT199" s="41" t="str">
        <f>VLOOKUP(Data!$BR199,'Key 1'!$B$1:$D$15,2,FALSE)</f>
        <v>TI</v>
      </c>
      <c r="BU199" s="41" t="str">
        <f>VLOOKUP(Data!$BS199,'Key 1'!$B$1:$D$15,2,FALSE)</f>
        <v>TI</v>
      </c>
      <c r="BV199" s="41">
        <f>VLOOKUP(Data!$BR199,'Key 1'!$B$1:$D$15,3,FALSE)</f>
        <v>0</v>
      </c>
      <c r="BW199" s="41">
        <f>VLOOKUP(Data!$BS199,'Key 1'!$B$1:$D$15,3,FALSE)</f>
        <v>0</v>
      </c>
      <c r="BX199" s="41" t="str">
        <f>IF(Data!$BK199="DG",IF(INT(Data!$BB199)-Data!$BB199&lt;0,"Low","High"),IF(Data!$BK199="MG",IF(INT(Data!$BC199)-Data!$BC199&lt;0,"Low","High"),IF(Data!$BK199="LG",IF(INT(Data!$BD199)-Data!$BD199&lt;0,"Low","High"),"High")))</f>
        <v>Low</v>
      </c>
      <c r="BY199" s="41" t="str">
        <f>IF(Data!$BL199="DG",IF(INT(Data!$BB199)-Data!$BB199&lt;0,"Low","High"),IF(Data!$BL199="MG",IF(INT(Data!$BC199)-Data!$BC199&lt;0,"Low","High"),IF(Data!$BL199="LG",IF(INT(Data!$BD199)-Data!$BD199&lt;0,"Low","High"),"High")))</f>
        <v>High</v>
      </c>
      <c r="BZ199" s="41" t="str">
        <f>IF(AND(Data!$BX199="High",Data!$BY199="High"),"High","Low")</f>
        <v>Low</v>
      </c>
      <c r="CA199" s="41" t="str">
        <f>IF(AND(Data!$BM199=Data!$BT199,Data!$BN199=Data!$BU199),"Matched",IF(Data!$BM199=Data!$BT199,"Sec Missed", IF(Data!$BN199=Data!$BU199," Pri Missed", "Both Missed")))</f>
        <v>Both Missed</v>
      </c>
      <c r="CB199" s="42">
        <v>100.0</v>
      </c>
      <c r="CC199" s="42">
        <v>100.0</v>
      </c>
      <c r="CD199" s="42">
        <v>100.0</v>
      </c>
      <c r="CE199" s="43" t="s">
        <v>3</v>
      </c>
      <c r="CF199" s="43" t="s">
        <v>101</v>
      </c>
      <c r="CG199" s="43" t="s">
        <v>3</v>
      </c>
      <c r="CH199" s="45" t="s">
        <v>3</v>
      </c>
      <c r="CI199" s="43" t="s">
        <v>97</v>
      </c>
      <c r="CJ199" s="42">
        <v>100.0</v>
      </c>
      <c r="CK199" s="43" t="s">
        <v>101</v>
      </c>
      <c r="CL199" s="43" t="s">
        <v>102</v>
      </c>
      <c r="CM199" s="42">
        <v>100.0</v>
      </c>
      <c r="CN199" s="43" t="s">
        <v>104</v>
      </c>
      <c r="CO199" s="1"/>
      <c r="CP199" s="1"/>
      <c r="CQ199" s="1"/>
      <c r="CR199" s="1"/>
      <c r="CS199" s="1"/>
      <c r="CT199" s="1"/>
      <c r="CU199" s="1"/>
    </row>
    <row r="200" ht="48.0" customHeight="1">
      <c r="A200" s="28">
        <v>2354.0</v>
      </c>
      <c r="B200" s="29">
        <v>28.0</v>
      </c>
      <c r="C200" s="30">
        <v>20.0</v>
      </c>
      <c r="D200" s="30">
        <v>26.375</v>
      </c>
      <c r="E200" s="30">
        <v>3.0</v>
      </c>
      <c r="F200" s="30">
        <v>7.0</v>
      </c>
      <c r="G200" s="30">
        <v>14.0</v>
      </c>
      <c r="H200" s="30">
        <v>25.0</v>
      </c>
      <c r="I200" s="30">
        <v>4.0</v>
      </c>
      <c r="J200" s="30">
        <v>18.5</v>
      </c>
      <c r="K200" s="30">
        <v>17.0</v>
      </c>
      <c r="L200" s="30">
        <v>26.125</v>
      </c>
      <c r="M200" s="30">
        <v>3.0</v>
      </c>
      <c r="N200" s="30">
        <v>12.0</v>
      </c>
      <c r="O200" s="31">
        <f>LARGE(Data!$K200:$N200,1)</f>
        <v>26.125</v>
      </c>
      <c r="P200" s="31">
        <f>LARGE(Data!$K200:$N200,2)</f>
        <v>17</v>
      </c>
      <c r="Q200" s="31">
        <f>LARGE(Data!$K200:$N200,3)</f>
        <v>12</v>
      </c>
      <c r="R200" s="31">
        <f>LARGE(Data!$K200:$N200,4)</f>
        <v>3</v>
      </c>
      <c r="S200" s="32">
        <f>LARGE(Data!$C200:$F200,1)</f>
        <v>26.375</v>
      </c>
      <c r="T200" s="32">
        <f>LARGE(Data!$C200:$F200,2)</f>
        <v>20</v>
      </c>
      <c r="U200" s="32">
        <f>LARGE(Data!$C200:$F200,3)</f>
        <v>7</v>
      </c>
      <c r="V200" s="32">
        <f>LARGE(Data!$C200:$F200,4)</f>
        <v>3</v>
      </c>
      <c r="W200" s="33">
        <f>LARGE(Data!$G200:$J200,1)</f>
        <v>25</v>
      </c>
      <c r="X200" s="33">
        <f>LARGE(Data!$G200:$J200,2)</f>
        <v>18.5</v>
      </c>
      <c r="Y200" s="33">
        <f>LARGE(Data!$G200:$J200,3)</f>
        <v>14</v>
      </c>
      <c r="Z200" s="33">
        <f>LARGE(Data!$G200:$J200,4)</f>
        <v>4</v>
      </c>
      <c r="AA200" s="30">
        <f>Data!$O200-Data!$P200</f>
        <v>9.125</v>
      </c>
      <c r="AB200" s="30">
        <f>Data!$P200-Data!$Q200</f>
        <v>5</v>
      </c>
      <c r="AC200" s="30">
        <f>Data!$Q200-Data!$R200</f>
        <v>9</v>
      </c>
      <c r="AD200" s="30">
        <f>(Data!$AA200+Data!$AB200)/SUM(Data!$AA200:$AC200)</f>
        <v>0.6108108108</v>
      </c>
      <c r="AE200" s="31">
        <f>Data!$AA200^2/SQRT(Data!$AA200^2+Data!$AB200^2+Data!$AC200^2)</f>
        <v>6.052431385</v>
      </c>
      <c r="AF200" s="31">
        <f>Data!$AB200^2/SQRT(Data!$AA200^2+Data!$AB200^2+Data!$AC200^2)</f>
        <v>1.817205895</v>
      </c>
      <c r="AG200" s="31">
        <f>Data!$AC200^2/SQRT(Data!$AA200^2+Data!$AB200^2+Data!$AC200^2)</f>
        <v>5.887747101</v>
      </c>
      <c r="AH200" s="30">
        <f>Data!$S200-Data!$T200</f>
        <v>6.375</v>
      </c>
      <c r="AI200" s="30">
        <f>Data!$T200-Data!$U200</f>
        <v>13</v>
      </c>
      <c r="AJ200" s="30">
        <f>Data!$U200-Data!$V200</f>
        <v>4</v>
      </c>
      <c r="AK200" s="30">
        <f>(Data!$AH200+Data!$AI200)/(Data!$AH200+Data!$AI200+Data!$AJ200)</f>
        <v>0.8288770053</v>
      </c>
      <c r="AL200" s="32">
        <f>Data!$AH200^2/SQRT(Data!$AH200^2+Data!$AI200^2+Data!$AJ200^2)</f>
        <v>2.705526121</v>
      </c>
      <c r="AM200" s="32">
        <f>Data!$AI200^2/SQRT(Data!$AH200^2+Data!$AI200^2+Data!$AJ200^2)</f>
        <v>11.25066148</v>
      </c>
      <c r="AN200" s="32">
        <f>Data!$AJ200^2/SQRT(Data!$AH200^2+Data!$AI200^2+Data!$AJ200^2)</f>
        <v>1.065151383</v>
      </c>
      <c r="AO200" s="30">
        <f>Data!$W200-Data!$X200</f>
        <v>6.5</v>
      </c>
      <c r="AP200" s="30">
        <f>Data!$X200-Data!$Y200</f>
        <v>4.5</v>
      </c>
      <c r="AQ200" s="30">
        <f>Data!$Y200-Data!$Z200</f>
        <v>10</v>
      </c>
      <c r="AR200" s="30">
        <f>(Data!$AO200+Data!$AP200)/(Data!$AO200+Data!$AP200+Data!$AQ200)</f>
        <v>0.5238095238</v>
      </c>
      <c r="AS200" s="33">
        <f>Data!$AO200^2/SQRT(Data!$AO200^2+Data!$AP200^2+Data!$AQ200^2)</f>
        <v>3.314362684</v>
      </c>
      <c r="AT200" s="33">
        <f>Data!$AP200^2/SQRT(Data!$AO200^2+Data!$AP200^2+Data!$AQ200^2)</f>
        <v>1.588540695</v>
      </c>
      <c r="AU200" s="33">
        <f>Data!$AQ200^2/SQRT(Data!$AO200^2+Data!$AP200^2+Data!$AQ200^2)</f>
        <v>7.844645406</v>
      </c>
      <c r="AV200" s="34">
        <f>_xlfn.VAR.P(Data!$K200:$N200)</f>
        <v>69.97167969</v>
      </c>
      <c r="AW200" s="35">
        <f>_xlfn.VAR.P(Data!$C200:$F200)</f>
        <v>89.77636719</v>
      </c>
      <c r="AX200" s="36">
        <f>_xlfn.VAR.P(Data!$G200:$J200)</f>
        <v>58.421875</v>
      </c>
      <c r="AY200" s="37"/>
      <c r="AZ200" s="38"/>
      <c r="BA200" s="39"/>
      <c r="BB200" s="30" t="str">
        <f>IF(AND(Data!$AE200&gt;Data!$AF200,Data!$AE200&gt;Data!$AG200),"1",IF(AND(Data!$AF200&gt;Data!$AE200,Data!$AF200&gt;Data!$AG200),IF(Data!$AF200&lt;2.5*Data!$AE200,"1.2",IF(OR(Data!$AE200&gt;2.5,Data!$AE200+Data!$AF200+Data!$AG200&lt;9),"2.2","2")),IF(AND(Data!$AG200&gt;3.5*Data!$AE200,Data!$AG200&gt;3.5*Data!$AF200,Data!$AE200+Data!$AF200+Data!$AG200&gt;11,Data!$AE200+Data!$AF200&lt;2,Data!$Q200&gt;=18),"3",IF((Data!$AE200&gt;3*Data!$AF200),"1.3",IF(AND(Data!$AF200&gt;3*Data!$AE200,Data!$AF200&gt;2),"2.3","3.3")))))</f>
        <v>1</v>
      </c>
      <c r="BC200" s="30" t="str">
        <f>IF(AND(Data!$AL200&gt;Data!$AM200,Data!$AL200&gt;Data!$AN200),"1",IF(AND(Data!$AM200&gt;Data!$AL200,Data!$AM200&gt;Data!$AN200),IF(Data!$AM200&lt;2.5*Data!$AL200,"1.2",IF(OR(Data!$AL200&gt;2.5,Data!$AL200+Data!$AM200+Data!$AN200&lt;9),"2.2","2")),IF(AND(Data!$AN200&gt;3.5*Data!$AL200,Data!$AN200&gt;3.5*Data!$AM200,Data!$AL200+Data!$AM200+Data!$AN200&gt;11,Data!$AL200+Data!$AM200&lt;2,Data!$U200&gt;=18),"3",IF((Data!$AL200&gt;3*Data!$AM200),"1.3",IF(AND(Data!$AM200&gt;3*Data!$AL200,Data!$AM200&gt;2),"2.3","3.3")))))</f>
        <v>2.2</v>
      </c>
      <c r="BD200" s="30" t="str">
        <f>IF(AND(Data!$AS200&gt;Data!$AT200,Data!$AS200&gt;Data!$AU200),"1",IF(AND(Data!$AT200&gt;Data!$AS200,Data!$AT200&gt;Data!$AU200),IF(Data!$AT200&lt;2.5*Data!$AS200,"1.2",IF(OR(Data!$AS200&gt;2.5,Data!$AS200+Data!$AT200+Data!$AU200&lt;9),"2.2","2")),IF(AND(Data!$AU200&gt;3.5*Data!$AS200,Data!$AU200&gt;3.5*Data!$AT200,Data!$AS200+Data!$AT200+Data!$AU200&gt;11,Data!$AS200+Data!$AT200&lt;2,Data!$Y200&gt;=18),"3",IF((Data!$AS200&gt;3*Data!$AT200),"1.3",IF(AND(Data!$AT200&gt;3*Data!$AS200,Data!$AT200&gt;2),"2.3","3.3")))))</f>
        <v>3.3</v>
      </c>
      <c r="BE200" s="30" t="str">
        <f t="array" ref="BE200">XLOOKUP(Data!$O200,Data!$K200:$N200,$K$1:$N$1,"?",0,1)&amp;XLOOKUP(Data!$P200,Data!$K200:$N200,$K$1:$N$1,"?",0,1)&amp;XLOOKUP(Data!$Q200,Data!$K200:$N200,$K$1:$N$1,"?",0,1)</f>
        <v>IDC</v>
      </c>
      <c r="BF200" s="30" t="str">
        <f t="array" ref="BF200">XLOOKUP(Data!$S200,Data!$C200:$F200,$C$1:$F$1,"?",0,1)&amp;XLOOKUP(Data!$T200,Data!$C200:$F200,$C$1:$F$1,"?",0,1)&amp;XLOOKUP(Data!$U200,Data!$C200:$F200,$C$1:$F$1,"?",0,1)</f>
        <v>IDC</v>
      </c>
      <c r="BG200" s="30" t="str">
        <f t="array" ref="BG200">XLOOKUP(Data!$W200,Data!$G200:$J200,$G$1:$J$1,"?",0,1)&amp;XLOOKUP(Data!$X200,Data!$G200:$J200,$G$1:$J$1,"?",0,1)&amp;XLOOKUP(Data!$Y200,Data!$G200:$J200,$G$1:$J$1,"?",0,1)</f>
        <v>ICD</v>
      </c>
      <c r="BH200" s="30" t="str">
        <f>VLOOKUP(LEFT(Data!$BE200,Data!$BB200),'Key 2'!$A$1:$C$40,2,FALSE)</f>
        <v>I</v>
      </c>
      <c r="BI200" s="30" t="str">
        <f>VLOOKUP(LEFT(Data!$BF200,Data!$BC200),'Key 2'!$A$1:$C$40,2,FALSE)</f>
        <v>DI</v>
      </c>
      <c r="BJ200" s="30" t="str">
        <f>VLOOKUP(LEFT(Data!$BG200,Data!$BD200),'Key 2'!$A$1:$C$40,2,FALSE)</f>
        <v>DIC</v>
      </c>
      <c r="BK200" s="30" t="str">
        <f>IF(AND(Data!$AV200&gt;=15,Data!$O200&gt;=20),"DG",IF(AND(Data!$AW200&gt;=15,Data!$S200&gt;=20),"MG",IF(AND(Data!$AV200&gt;=15,Data!$W200&gt;=20),"LG","0")))</f>
        <v>DG</v>
      </c>
      <c r="BL200" s="30" t="str">
        <f>IF(AND(Data!$BK200="DG",Data!$AW200&gt;=15,Data!$S200&gt;=20,Data!$BH200&lt;&gt;Data!$BI200),"MG","LG")</f>
        <v>MG</v>
      </c>
      <c r="BM200" s="30" t="str">
        <f>IF(Data!$BK200="DG",Data!$BH200,IF(Data!$BK200="MG",Data!$BI200,Data!$BJ200))</f>
        <v>I</v>
      </c>
      <c r="BN200" s="30" t="str">
        <f>IF(Data!$BL200="DG",Data!$BH200,IF(Data!$BL200="MG",Data!$BI200,Data!$BJ200))</f>
        <v>DI</v>
      </c>
      <c r="BO200" s="40"/>
      <c r="BP200" s="40"/>
      <c r="BQ200" s="40"/>
      <c r="BR200" s="41"/>
      <c r="BS200" s="41"/>
      <c r="BT200" s="41" t="str">
        <f>VLOOKUP(Data!$BR200,'Key 1'!$B$1:$D$15,2,FALSE)</f>
        <v>TI</v>
      </c>
      <c r="BU200" s="41" t="str">
        <f>VLOOKUP(Data!$BS200,'Key 1'!$B$1:$D$15,2,FALSE)</f>
        <v>TI</v>
      </c>
      <c r="BV200" s="41">
        <f>VLOOKUP(Data!$BR200,'Key 1'!$B$1:$D$15,3,FALSE)</f>
        <v>0</v>
      </c>
      <c r="BW200" s="41">
        <f>VLOOKUP(Data!$BS200,'Key 1'!$B$1:$D$15,3,FALSE)</f>
        <v>0</v>
      </c>
      <c r="BX200" s="41" t="str">
        <f>IF(Data!$BK200="DG",IF(INT(Data!$BB200)-Data!$BB200&lt;0,"Low","High"),IF(Data!$BK200="MG",IF(INT(Data!$BC200)-Data!$BC200&lt;0,"Low","High"),IF(Data!$BK200="LG",IF(INT(Data!$BD200)-Data!$BD200&lt;0,"Low","High"),"High")))</f>
        <v>High</v>
      </c>
      <c r="BY200" s="41" t="str">
        <f>IF(Data!$BL200="DG",IF(INT(Data!$BB200)-Data!$BB200&lt;0,"Low","High"),IF(Data!$BL200="MG",IF(INT(Data!$BC200)-Data!$BC200&lt;0,"Low","High"),IF(Data!$BL200="LG",IF(INT(Data!$BD200)-Data!$BD200&lt;0,"Low","High"),"High")))</f>
        <v>Low</v>
      </c>
      <c r="BZ200" s="41" t="str">
        <f>IF(AND(Data!$BX200="High",Data!$BY200="High"),"High","Low")</f>
        <v>Low</v>
      </c>
      <c r="CA200" s="41" t="str">
        <f>IF(AND(Data!$BM200=Data!$BT200,Data!$BN200=Data!$BU200),"Matched",IF(Data!$BM200=Data!$BT200,"Sec Missed", IF(Data!$BN200=Data!$BU200," Pri Missed", "Both Missed")))</f>
        <v>Both Missed</v>
      </c>
      <c r="CB200" s="42">
        <v>100.0</v>
      </c>
      <c r="CC200" s="42">
        <v>100.0</v>
      </c>
      <c r="CD200" s="42">
        <v>100.0</v>
      </c>
      <c r="CE200" s="43" t="s">
        <v>1</v>
      </c>
      <c r="CF200" s="43" t="s">
        <v>15</v>
      </c>
      <c r="CG200" s="43" t="s">
        <v>1</v>
      </c>
      <c r="CH200" s="45" t="s">
        <v>1</v>
      </c>
      <c r="CI200" s="43" t="s">
        <v>97</v>
      </c>
      <c r="CJ200" s="42">
        <v>100.0</v>
      </c>
      <c r="CK200" s="43" t="s">
        <v>15</v>
      </c>
      <c r="CL200" s="43" t="s">
        <v>102</v>
      </c>
      <c r="CM200" s="42">
        <v>100.0</v>
      </c>
      <c r="CN200" s="43" t="s">
        <v>99</v>
      </c>
      <c r="CO200" s="1"/>
      <c r="CP200" s="1"/>
      <c r="CQ200" s="1"/>
      <c r="CR200" s="1"/>
      <c r="CS200" s="1"/>
      <c r="CT200" s="1"/>
      <c r="CU200" s="1"/>
    </row>
    <row r="201" ht="48.0" customHeight="1">
      <c r="A201" s="28">
        <v>2355.0</v>
      </c>
      <c r="B201" s="29">
        <v>28.0</v>
      </c>
      <c r="C201" s="30">
        <v>14.0</v>
      </c>
      <c r="D201" s="30">
        <v>12.0</v>
      </c>
      <c r="E201" s="30">
        <v>10.0</v>
      </c>
      <c r="F201" s="30">
        <v>24.0</v>
      </c>
      <c r="G201" s="30">
        <v>20.0</v>
      </c>
      <c r="H201" s="30">
        <v>4.0</v>
      </c>
      <c r="I201" s="30">
        <v>12.0</v>
      </c>
      <c r="J201" s="30">
        <v>18.5</v>
      </c>
      <c r="K201" s="30">
        <v>16.0</v>
      </c>
      <c r="L201" s="30">
        <v>7.0</v>
      </c>
      <c r="M201" s="30">
        <v>9.5</v>
      </c>
      <c r="N201" s="30">
        <v>23.0</v>
      </c>
      <c r="O201" s="31">
        <f>LARGE(Data!$K201:$N201,1)</f>
        <v>23</v>
      </c>
      <c r="P201" s="31">
        <f>LARGE(Data!$K201:$N201,2)</f>
        <v>16</v>
      </c>
      <c r="Q201" s="31">
        <f>LARGE(Data!$K201:$N201,3)</f>
        <v>9.5</v>
      </c>
      <c r="R201" s="31">
        <f>LARGE(Data!$K201:$N201,4)</f>
        <v>7</v>
      </c>
      <c r="S201" s="32">
        <f>LARGE(Data!$C201:$F201,1)</f>
        <v>24</v>
      </c>
      <c r="T201" s="32">
        <f>LARGE(Data!$C201:$F201,2)</f>
        <v>14</v>
      </c>
      <c r="U201" s="32">
        <f>LARGE(Data!$C201:$F201,3)</f>
        <v>12</v>
      </c>
      <c r="V201" s="32">
        <f>LARGE(Data!$C201:$F201,4)</f>
        <v>10</v>
      </c>
      <c r="W201" s="33">
        <f>LARGE(Data!$G201:$J201,1)</f>
        <v>20</v>
      </c>
      <c r="X201" s="33">
        <f>LARGE(Data!$G201:$J201,2)</f>
        <v>18.5</v>
      </c>
      <c r="Y201" s="33">
        <f>LARGE(Data!$G201:$J201,3)</f>
        <v>12</v>
      </c>
      <c r="Z201" s="33">
        <f>LARGE(Data!$G201:$J201,4)</f>
        <v>4</v>
      </c>
      <c r="AA201" s="30">
        <f>Data!$O201-Data!$P201</f>
        <v>7</v>
      </c>
      <c r="AB201" s="30">
        <f>Data!$P201-Data!$Q201</f>
        <v>6.5</v>
      </c>
      <c r="AC201" s="30">
        <f>Data!$Q201-Data!$R201</f>
        <v>2.5</v>
      </c>
      <c r="AD201" s="30">
        <f>(Data!$AA201+Data!$AB201)/SUM(Data!$AA201:$AC201)</f>
        <v>0.84375</v>
      </c>
      <c r="AE201" s="31">
        <f>Data!$AA201^2/SQRT(Data!$AA201^2+Data!$AB201^2+Data!$AC201^2)</f>
        <v>4.962422899</v>
      </c>
      <c r="AF201" s="31">
        <f>Data!$AB201^2/SQRT(Data!$AA201^2+Data!$AB201^2+Data!$AC201^2)</f>
        <v>4.278823826</v>
      </c>
      <c r="AG201" s="31">
        <f>Data!$AC201^2/SQRT(Data!$AA201^2+Data!$AB201^2+Data!$AC201^2)</f>
        <v>0.6329621044</v>
      </c>
      <c r="AH201" s="30">
        <f>Data!$S201-Data!$T201</f>
        <v>10</v>
      </c>
      <c r="AI201" s="30">
        <f>Data!$T201-Data!$U201</f>
        <v>2</v>
      </c>
      <c r="AJ201" s="30">
        <f>Data!$U201-Data!$V201</f>
        <v>2</v>
      </c>
      <c r="AK201" s="30">
        <f>(Data!$AH201+Data!$AI201)/(Data!$AH201+Data!$AI201+Data!$AJ201)</f>
        <v>0.8571428571</v>
      </c>
      <c r="AL201" s="32">
        <f>Data!$AH201^2/SQRT(Data!$AH201^2+Data!$AI201^2+Data!$AJ201^2)</f>
        <v>9.622504486</v>
      </c>
      <c r="AM201" s="32">
        <f>Data!$AI201^2/SQRT(Data!$AH201^2+Data!$AI201^2+Data!$AJ201^2)</f>
        <v>0.3849001795</v>
      </c>
      <c r="AN201" s="32">
        <f>Data!$AJ201^2/SQRT(Data!$AH201^2+Data!$AI201^2+Data!$AJ201^2)</f>
        <v>0.3849001795</v>
      </c>
      <c r="AO201" s="30">
        <f>Data!$W201-Data!$X201</f>
        <v>1.5</v>
      </c>
      <c r="AP201" s="30">
        <f>Data!$X201-Data!$Y201</f>
        <v>6.5</v>
      </c>
      <c r="AQ201" s="30">
        <f>Data!$Y201-Data!$Z201</f>
        <v>8</v>
      </c>
      <c r="AR201" s="30">
        <f>(Data!$AO201+Data!$AP201)/(Data!$AO201+Data!$AP201+Data!$AQ201)</f>
        <v>0.5</v>
      </c>
      <c r="AS201" s="33">
        <f>Data!$AO201^2/SQRT(Data!$AO201^2+Data!$AP201^2+Data!$AQ201^2)</f>
        <v>0.2160069123</v>
      </c>
      <c r="AT201" s="33">
        <f>Data!$AP201^2/SQRT(Data!$AO201^2+Data!$AP201^2+Data!$AQ201^2)</f>
        <v>4.056129798</v>
      </c>
      <c r="AU201" s="33">
        <f>Data!$AQ201^2/SQRT(Data!$AO201^2+Data!$AP201^2+Data!$AQ201^2)</f>
        <v>6.144196617</v>
      </c>
      <c r="AV201" s="34">
        <f>_xlfn.VAR.P(Data!$K201:$N201)</f>
        <v>38.546875</v>
      </c>
      <c r="AW201" s="35">
        <f>_xlfn.VAR.P(Data!$C201:$F201)</f>
        <v>29</v>
      </c>
      <c r="AX201" s="36">
        <f>_xlfn.VAR.P(Data!$G201:$J201)</f>
        <v>39.921875</v>
      </c>
      <c r="AY201" s="37"/>
      <c r="AZ201" s="38"/>
      <c r="BA201" s="39"/>
      <c r="BB201" s="30" t="str">
        <f>IF(AND(Data!$AE201&gt;Data!$AF201,Data!$AE201&gt;Data!$AG201),"1",IF(AND(Data!$AF201&gt;Data!$AE201,Data!$AF201&gt;Data!$AG201),IF(Data!$AF201&lt;2.5*Data!$AE201,"1.2",IF(OR(Data!$AE201&gt;2.5,Data!$AE201+Data!$AF201+Data!$AG201&lt;9),"2.2","2")),IF(AND(Data!$AG201&gt;3.5*Data!$AE201,Data!$AG201&gt;3.5*Data!$AF201,Data!$AE201+Data!$AF201+Data!$AG201&gt;11,Data!$AE201+Data!$AF201&lt;2,Data!$Q201&gt;=18),"3",IF((Data!$AE201&gt;3*Data!$AF201),"1.3",IF(AND(Data!$AF201&gt;3*Data!$AE201,Data!$AF201&gt;2),"2.3","3.3")))))</f>
        <v>1</v>
      </c>
      <c r="BC201" s="30" t="str">
        <f>IF(AND(Data!$AL201&gt;Data!$AM201,Data!$AL201&gt;Data!$AN201),"1",IF(AND(Data!$AM201&gt;Data!$AL201,Data!$AM201&gt;Data!$AN201),IF(Data!$AM201&lt;2.5*Data!$AL201,"1.2",IF(OR(Data!$AL201&gt;2.5,Data!$AL201+Data!$AM201+Data!$AN201&lt;9),"2.2","2")),IF(AND(Data!$AN201&gt;3.5*Data!$AL201,Data!$AN201&gt;3.5*Data!$AM201,Data!$AL201+Data!$AM201+Data!$AN201&gt;11,Data!$AL201+Data!$AM201&lt;2,Data!$U201&gt;=18),"3",IF((Data!$AL201&gt;3*Data!$AM201),"1.3",IF(AND(Data!$AM201&gt;3*Data!$AL201,Data!$AM201&gt;2),"2.3","3.3")))))</f>
        <v>1</v>
      </c>
      <c r="BD201" s="30" t="str">
        <f>IF(AND(Data!$AS201&gt;Data!$AT201,Data!$AS201&gt;Data!$AU201),"1",IF(AND(Data!$AT201&gt;Data!$AS201,Data!$AT201&gt;Data!$AU201),IF(Data!$AT201&lt;2.5*Data!$AS201,"1.2",IF(OR(Data!$AS201&gt;2.5,Data!$AS201+Data!$AT201+Data!$AU201&lt;9),"2.2","2")),IF(AND(Data!$AU201&gt;3.5*Data!$AS201,Data!$AU201&gt;3.5*Data!$AT201,Data!$AS201+Data!$AT201+Data!$AU201&gt;11,Data!$AS201+Data!$AT201&lt;2,Data!$Y201&gt;=18),"3",IF((Data!$AS201&gt;3*Data!$AT201),"1.3",IF(AND(Data!$AT201&gt;3*Data!$AS201,Data!$AT201&gt;2),"2.3","3.3")))))</f>
        <v>2.3</v>
      </c>
      <c r="BE201" s="30" t="str">
        <f t="array" ref="BE201">XLOOKUP(Data!$O201,Data!$K201:$N201,$K$1:$N$1,"?",0,1)&amp;XLOOKUP(Data!$P201,Data!$K201:$N201,$K$1:$N$1,"?",0,1)&amp;XLOOKUP(Data!$Q201,Data!$K201:$N201,$K$1:$N$1,"?",0,1)</f>
        <v>CDS</v>
      </c>
      <c r="BF201" s="30" t="str">
        <f t="array" ref="BF201">XLOOKUP(Data!$S201,Data!$C201:$F201,$C$1:$F$1,"?",0,1)&amp;XLOOKUP(Data!$T201,Data!$C201:$F201,$C$1:$F$1,"?",0,1)&amp;XLOOKUP(Data!$U201,Data!$C201:$F201,$C$1:$F$1,"?",0,1)</f>
        <v>CDI</v>
      </c>
      <c r="BG201" s="30" t="str">
        <f t="array" ref="BG201">XLOOKUP(Data!$W201,Data!$G201:$J201,$G$1:$J$1,"?",0,1)&amp;XLOOKUP(Data!$X201,Data!$G201:$J201,$G$1:$J$1,"?",0,1)&amp;XLOOKUP(Data!$Y201,Data!$G201:$J201,$G$1:$J$1,"?",0,1)</f>
        <v>DCS</v>
      </c>
      <c r="BH201" s="30" t="str">
        <f>VLOOKUP(LEFT(Data!$BE201,Data!$BB201),'Key 2'!$A$1:$C$40,2,FALSE)</f>
        <v>C</v>
      </c>
      <c r="BI201" s="30" t="str">
        <f>VLOOKUP(LEFT(Data!$BF201,Data!$BC201),'Key 2'!$A$1:$C$40,2,FALSE)</f>
        <v>C</v>
      </c>
      <c r="BJ201" s="30" t="str">
        <f>VLOOKUP(LEFT(Data!$BG201,Data!$BD201),'Key 2'!$A$1:$C$40,2,FALSE)</f>
        <v>DC</v>
      </c>
      <c r="BK201" s="30" t="str">
        <f>IF(AND(Data!$AV201&gt;=15,Data!$O201&gt;=20),"DG",IF(AND(Data!$AW201&gt;=15,Data!$S201&gt;=20),"MG",IF(AND(Data!$AV201&gt;=15,Data!$W201&gt;=20),"LG","0")))</f>
        <v>DG</v>
      </c>
      <c r="BL201" s="30" t="str">
        <f>IF(AND(Data!$BK201="DG",Data!$AW201&gt;=15,Data!$S201&gt;=20,Data!$BH201&lt;&gt;Data!$BI201),"MG","LG")</f>
        <v>LG</v>
      </c>
      <c r="BM201" s="30" t="str">
        <f>IF(Data!$BK201="DG",Data!$BH201,IF(Data!$BK201="MG",Data!$BI201,Data!$BJ201))</f>
        <v>C</v>
      </c>
      <c r="BN201" s="30" t="str">
        <f>IF(Data!$BL201="DG",Data!$BH201,IF(Data!$BL201="MG",Data!$BI201,Data!$BJ201))</f>
        <v>DC</v>
      </c>
      <c r="BO201" s="40"/>
      <c r="BP201" s="40"/>
      <c r="BQ201" s="40"/>
      <c r="BR201" s="41"/>
      <c r="BS201" s="41"/>
      <c r="BT201" s="41" t="str">
        <f>VLOOKUP(Data!$BR201,'Key 1'!$B$1:$D$15,2,FALSE)</f>
        <v>TI</v>
      </c>
      <c r="BU201" s="41" t="str">
        <f>VLOOKUP(Data!$BS201,'Key 1'!$B$1:$D$15,2,FALSE)</f>
        <v>TI</v>
      </c>
      <c r="BV201" s="41">
        <f>VLOOKUP(Data!$BR201,'Key 1'!$B$1:$D$15,3,FALSE)</f>
        <v>0</v>
      </c>
      <c r="BW201" s="41">
        <f>VLOOKUP(Data!$BS201,'Key 1'!$B$1:$D$15,3,FALSE)</f>
        <v>0</v>
      </c>
      <c r="BX201" s="41" t="str">
        <f>IF(Data!$BK201="DG",IF(INT(Data!$BB201)-Data!$BB201&lt;0,"Low","High"),IF(Data!$BK201="MG",IF(INT(Data!$BC201)-Data!$BC201&lt;0,"Low","High"),IF(Data!$BK201="LG",IF(INT(Data!$BD201)-Data!$BD201&lt;0,"Low","High"),"High")))</f>
        <v>High</v>
      </c>
      <c r="BY201" s="41" t="str">
        <f>IF(Data!$BL201="DG",IF(INT(Data!$BB201)-Data!$BB201&lt;0,"Low","High"),IF(Data!$BL201="MG",IF(INT(Data!$BC201)-Data!$BC201&lt;0,"Low","High"),IF(Data!$BL201="LG",IF(INT(Data!$BD201)-Data!$BD201&lt;0,"Low","High"),"High")))</f>
        <v>Low</v>
      </c>
      <c r="BZ201" s="41" t="str">
        <f>IF(AND(Data!$BX201="High",Data!$BY201="High"),"High","Low")</f>
        <v>Low</v>
      </c>
      <c r="CA201" s="41" t="str">
        <f>IF(AND(Data!$BM201=Data!$BT201,Data!$BN201=Data!$BU201),"Matched",IF(Data!$BM201=Data!$BT201,"Sec Missed", IF(Data!$BN201=Data!$BU201," Pri Missed", "Both Missed")))</f>
        <v>Both Missed</v>
      </c>
      <c r="CB201" s="42">
        <v>100.0</v>
      </c>
      <c r="CC201" s="42">
        <v>100.0</v>
      </c>
      <c r="CD201" s="42">
        <v>100.0</v>
      </c>
      <c r="CE201" s="43" t="s">
        <v>3</v>
      </c>
      <c r="CF201" s="43" t="s">
        <v>3</v>
      </c>
      <c r="CG201" s="43" t="s">
        <v>17</v>
      </c>
      <c r="CH201" s="45" t="s">
        <v>3</v>
      </c>
      <c r="CI201" s="43" t="s">
        <v>97</v>
      </c>
      <c r="CJ201" s="42">
        <v>100.0</v>
      </c>
      <c r="CK201" s="43" t="s">
        <v>17</v>
      </c>
      <c r="CL201" s="43" t="s">
        <v>98</v>
      </c>
      <c r="CM201" s="42">
        <v>100.0</v>
      </c>
      <c r="CN201" s="43" t="s">
        <v>104</v>
      </c>
      <c r="CO201" s="1"/>
      <c r="CP201" s="1"/>
      <c r="CQ201" s="1"/>
      <c r="CR201" s="1"/>
      <c r="CS201" s="1"/>
      <c r="CT201" s="1"/>
      <c r="CU201" s="1"/>
    </row>
    <row r="202" ht="48.0" customHeight="1">
      <c r="A202" s="28">
        <v>2356.0</v>
      </c>
      <c r="B202" s="29">
        <v>28.0</v>
      </c>
      <c r="C202" s="30">
        <v>12.0</v>
      </c>
      <c r="D202" s="30">
        <v>23.5</v>
      </c>
      <c r="E202" s="30">
        <v>7.0</v>
      </c>
      <c r="F202" s="30">
        <v>19.0</v>
      </c>
      <c r="G202" s="30">
        <v>22.0</v>
      </c>
      <c r="H202" s="30">
        <v>16.0</v>
      </c>
      <c r="I202" s="30">
        <v>15.0</v>
      </c>
      <c r="J202" s="30">
        <v>6.0</v>
      </c>
      <c r="K202" s="30">
        <v>17.0</v>
      </c>
      <c r="L202" s="30">
        <v>20.0</v>
      </c>
      <c r="M202" s="30">
        <v>9.5</v>
      </c>
      <c r="N202" s="30">
        <v>11.0</v>
      </c>
      <c r="O202" s="31">
        <f>LARGE(Data!$K202:$N202,1)</f>
        <v>20</v>
      </c>
      <c r="P202" s="31">
        <f>LARGE(Data!$K202:$N202,2)</f>
        <v>17</v>
      </c>
      <c r="Q202" s="31">
        <f>LARGE(Data!$K202:$N202,3)</f>
        <v>11</v>
      </c>
      <c r="R202" s="31">
        <f>LARGE(Data!$K202:$N202,4)</f>
        <v>9.5</v>
      </c>
      <c r="S202" s="32">
        <f>LARGE(Data!$C202:$F202,1)</f>
        <v>23.5</v>
      </c>
      <c r="T202" s="32">
        <f>LARGE(Data!$C202:$F202,2)</f>
        <v>19</v>
      </c>
      <c r="U202" s="32">
        <f>LARGE(Data!$C202:$F202,3)</f>
        <v>12</v>
      </c>
      <c r="V202" s="32">
        <f>LARGE(Data!$C202:$F202,4)</f>
        <v>7</v>
      </c>
      <c r="W202" s="33">
        <f>LARGE(Data!$G202:$J202,1)</f>
        <v>22</v>
      </c>
      <c r="X202" s="33">
        <f>LARGE(Data!$G202:$J202,2)</f>
        <v>16</v>
      </c>
      <c r="Y202" s="33">
        <f>LARGE(Data!$G202:$J202,3)</f>
        <v>15</v>
      </c>
      <c r="Z202" s="33">
        <f>LARGE(Data!$G202:$J202,4)</f>
        <v>6</v>
      </c>
      <c r="AA202" s="30">
        <f>Data!$O202-Data!$P202</f>
        <v>3</v>
      </c>
      <c r="AB202" s="30">
        <f>Data!$P202-Data!$Q202</f>
        <v>6</v>
      </c>
      <c r="AC202" s="30">
        <f>Data!$Q202-Data!$R202</f>
        <v>1.5</v>
      </c>
      <c r="AD202" s="30">
        <f>(Data!$AA202+Data!$AB202)/SUM(Data!$AA202:$AC202)</f>
        <v>0.8571428571</v>
      </c>
      <c r="AE202" s="31">
        <f>Data!$AA202^2/SQRT(Data!$AA202^2+Data!$AB202^2+Data!$AC202^2)</f>
        <v>1.309307341</v>
      </c>
      <c r="AF202" s="31">
        <f>Data!$AB202^2/SQRT(Data!$AA202^2+Data!$AB202^2+Data!$AC202^2)</f>
        <v>5.237229366</v>
      </c>
      <c r="AG202" s="31">
        <f>Data!$AC202^2/SQRT(Data!$AA202^2+Data!$AB202^2+Data!$AC202^2)</f>
        <v>0.3273268354</v>
      </c>
      <c r="AH202" s="30">
        <f>Data!$S202-Data!$T202</f>
        <v>4.5</v>
      </c>
      <c r="AI202" s="30">
        <f>Data!$T202-Data!$U202</f>
        <v>7</v>
      </c>
      <c r="AJ202" s="30">
        <f>Data!$U202-Data!$V202</f>
        <v>5</v>
      </c>
      <c r="AK202" s="30">
        <f>(Data!$AH202+Data!$AI202)/(Data!$AH202+Data!$AI202+Data!$AJ202)</f>
        <v>0.696969697</v>
      </c>
      <c r="AL202" s="32">
        <f>Data!$AH202^2/SQRT(Data!$AH202^2+Data!$AI202^2+Data!$AJ202^2)</f>
        <v>2.085856121</v>
      </c>
      <c r="AM202" s="32">
        <f>Data!$AI202^2/SQRT(Data!$AH202^2+Data!$AI202^2+Data!$AJ202^2)</f>
        <v>5.047256786</v>
      </c>
      <c r="AN202" s="32">
        <f>Data!$AJ202^2/SQRT(Data!$AH202^2+Data!$AI202^2+Data!$AJ202^2)</f>
        <v>2.575131013</v>
      </c>
      <c r="AO202" s="30">
        <f>Data!$W202-Data!$X202</f>
        <v>6</v>
      </c>
      <c r="AP202" s="30">
        <f>Data!$X202-Data!$Y202</f>
        <v>1</v>
      </c>
      <c r="AQ202" s="30">
        <f>Data!$Y202-Data!$Z202</f>
        <v>9</v>
      </c>
      <c r="AR202" s="30">
        <f>(Data!$AO202+Data!$AP202)/(Data!$AO202+Data!$AP202+Data!$AQ202)</f>
        <v>0.4375</v>
      </c>
      <c r="AS202" s="33">
        <f>Data!$AO202^2/SQRT(Data!$AO202^2+Data!$AP202^2+Data!$AQ202^2)</f>
        <v>3.314068624</v>
      </c>
      <c r="AT202" s="33">
        <f>Data!$AP202^2/SQRT(Data!$AO202^2+Data!$AP202^2+Data!$AQ202^2)</f>
        <v>0.09205746179</v>
      </c>
      <c r="AU202" s="33">
        <f>Data!$AQ202^2/SQRT(Data!$AO202^2+Data!$AP202^2+Data!$AQ202^2)</f>
        <v>7.456654405</v>
      </c>
      <c r="AV202" s="34">
        <f>_xlfn.VAR.P(Data!$K202:$N202)</f>
        <v>18.421875</v>
      </c>
      <c r="AW202" s="35">
        <f>_xlfn.VAR.P(Data!$C202:$F202)</f>
        <v>40.171875</v>
      </c>
      <c r="AX202" s="36">
        <f>_xlfn.VAR.P(Data!$G202:$J202)</f>
        <v>32.6875</v>
      </c>
      <c r="AY202" s="37"/>
      <c r="AZ202" s="38"/>
      <c r="BA202" s="39"/>
      <c r="BB202" s="30" t="str">
        <f>IF(AND(Data!$AE202&gt;Data!$AF202,Data!$AE202&gt;Data!$AG202),"1",IF(AND(Data!$AF202&gt;Data!$AE202,Data!$AF202&gt;Data!$AG202),IF(Data!$AF202&lt;2.5*Data!$AE202,"1.2",IF(OR(Data!$AE202&gt;2.5,Data!$AE202+Data!$AF202+Data!$AG202&lt;9),"2.2","2")),IF(AND(Data!$AG202&gt;3.5*Data!$AE202,Data!$AG202&gt;3.5*Data!$AF202,Data!$AE202+Data!$AF202+Data!$AG202&gt;11,Data!$AE202+Data!$AF202&lt;2,Data!$Q202&gt;=18),"3",IF((Data!$AE202&gt;3*Data!$AF202),"1.3",IF(AND(Data!$AF202&gt;3*Data!$AE202,Data!$AF202&gt;2),"2.3","3.3")))))</f>
        <v>2.2</v>
      </c>
      <c r="BC202" s="30" t="str">
        <f>IF(AND(Data!$AL202&gt;Data!$AM202,Data!$AL202&gt;Data!$AN202),"1",IF(AND(Data!$AM202&gt;Data!$AL202,Data!$AM202&gt;Data!$AN202),IF(Data!$AM202&lt;2.5*Data!$AL202,"1.2",IF(OR(Data!$AL202&gt;2.5,Data!$AL202+Data!$AM202+Data!$AN202&lt;9),"2.2","2")),IF(AND(Data!$AN202&gt;3.5*Data!$AL202,Data!$AN202&gt;3.5*Data!$AM202,Data!$AL202+Data!$AM202+Data!$AN202&gt;11,Data!$AL202+Data!$AM202&lt;2,Data!$U202&gt;=18),"3",IF((Data!$AL202&gt;3*Data!$AM202),"1.3",IF(AND(Data!$AM202&gt;3*Data!$AL202,Data!$AM202&gt;2),"2.3","3.3")))))</f>
        <v>1.2</v>
      </c>
      <c r="BD202" s="30" t="str">
        <f>IF(AND(Data!$AS202&gt;Data!$AT202,Data!$AS202&gt;Data!$AU202),"1",IF(AND(Data!$AT202&gt;Data!$AS202,Data!$AT202&gt;Data!$AU202),IF(Data!$AT202&lt;2.5*Data!$AS202,"1.2",IF(OR(Data!$AS202&gt;2.5,Data!$AS202+Data!$AT202+Data!$AU202&lt;9),"2.2","2")),IF(AND(Data!$AU202&gt;3.5*Data!$AS202,Data!$AU202&gt;3.5*Data!$AT202,Data!$AS202+Data!$AT202+Data!$AU202&gt;11,Data!$AS202+Data!$AT202&lt;2,Data!$Y202&gt;=18),"3",IF((Data!$AS202&gt;3*Data!$AT202),"1.3",IF(AND(Data!$AT202&gt;3*Data!$AS202,Data!$AT202&gt;2),"2.3","3.3")))))</f>
        <v>1.3</v>
      </c>
      <c r="BE202" s="30" t="str">
        <f t="array" ref="BE202">XLOOKUP(Data!$O202,Data!$K202:$N202,$K$1:$N$1,"?",0,1)&amp;XLOOKUP(Data!$P202,Data!$K202:$N202,$K$1:$N$1,"?",0,1)&amp;XLOOKUP(Data!$Q202,Data!$K202:$N202,$K$1:$N$1,"?",0,1)</f>
        <v>IDC</v>
      </c>
      <c r="BF202" s="30" t="str">
        <f t="array" ref="BF202">XLOOKUP(Data!$S202,Data!$C202:$F202,$C$1:$F$1,"?",0,1)&amp;XLOOKUP(Data!$T202,Data!$C202:$F202,$C$1:$F$1,"?",0,1)&amp;XLOOKUP(Data!$U202,Data!$C202:$F202,$C$1:$F$1,"?",0,1)</f>
        <v>ICD</v>
      </c>
      <c r="BG202" s="30" t="str">
        <f t="array" ref="BG202">XLOOKUP(Data!$W202,Data!$G202:$J202,$G$1:$J$1,"?",0,1)&amp;XLOOKUP(Data!$X202,Data!$G202:$J202,$G$1:$J$1,"?",0,1)&amp;XLOOKUP(Data!$Y202,Data!$G202:$J202,$G$1:$J$1,"?",0,1)</f>
        <v>DIS</v>
      </c>
      <c r="BH202" s="30" t="str">
        <f>VLOOKUP(LEFT(Data!$BE202,Data!$BB202),'Key 2'!$A$1:$C$40,2,FALSE)</f>
        <v>DI</v>
      </c>
      <c r="BI202" s="30" t="str">
        <f>VLOOKUP(LEFT(Data!$BF202,Data!$BC202),'Key 2'!$A$1:$C$40,2,FALSE)</f>
        <v>I</v>
      </c>
      <c r="BJ202" s="30" t="str">
        <f>VLOOKUP(LEFT(Data!$BG202,Data!$BD202),'Key 2'!$A$1:$C$40,2,FALSE)</f>
        <v>D</v>
      </c>
      <c r="BK202" s="30" t="str">
        <f>IF(AND(Data!$AV202&gt;=15,Data!$O202&gt;=20),"DG",IF(AND(Data!$AW202&gt;=15,Data!$S202&gt;=20),"MG",IF(AND(Data!$AV202&gt;=15,Data!$W202&gt;=20),"LG","0")))</f>
        <v>DG</v>
      </c>
      <c r="BL202" s="30" t="str">
        <f>IF(AND(Data!$BK202="DG",Data!$AW202&gt;=15,Data!$S202&gt;=20,Data!$BH202&lt;&gt;Data!$BI202),"MG","LG")</f>
        <v>MG</v>
      </c>
      <c r="BM202" s="30" t="str">
        <f>IF(Data!$BK202="DG",Data!$BH202,IF(Data!$BK202="MG",Data!$BI202,Data!$BJ202))</f>
        <v>DI</v>
      </c>
      <c r="BN202" s="30" t="str">
        <f>IF(Data!$BL202="DG",Data!$BH202,IF(Data!$BL202="MG",Data!$BI202,Data!$BJ202))</f>
        <v>I</v>
      </c>
      <c r="BO202" s="40"/>
      <c r="BP202" s="40"/>
      <c r="BQ202" s="40"/>
      <c r="BR202" s="41"/>
      <c r="BS202" s="41"/>
      <c r="BT202" s="41" t="str">
        <f>VLOOKUP(Data!$BR202,'Key 1'!$B$1:$D$15,2,FALSE)</f>
        <v>TI</v>
      </c>
      <c r="BU202" s="41" t="str">
        <f>VLOOKUP(Data!$BS202,'Key 1'!$B$1:$D$15,2,FALSE)</f>
        <v>TI</v>
      </c>
      <c r="BV202" s="41">
        <f>VLOOKUP(Data!$BR202,'Key 1'!$B$1:$D$15,3,FALSE)</f>
        <v>0</v>
      </c>
      <c r="BW202" s="41">
        <f>VLOOKUP(Data!$BS202,'Key 1'!$B$1:$D$15,3,FALSE)</f>
        <v>0</v>
      </c>
      <c r="BX202" s="41" t="str">
        <f>IF(Data!$BK202="DG",IF(INT(Data!$BB202)-Data!$BB202&lt;0,"Low","High"),IF(Data!$BK202="MG",IF(INT(Data!$BC202)-Data!$BC202&lt;0,"Low","High"),IF(Data!$BK202="LG",IF(INT(Data!$BD202)-Data!$BD202&lt;0,"Low","High"),"High")))</f>
        <v>Low</v>
      </c>
      <c r="BY202" s="41" t="str">
        <f>IF(Data!$BL202="DG",IF(INT(Data!$BB202)-Data!$BB202&lt;0,"Low","High"),IF(Data!$BL202="MG",IF(INT(Data!$BC202)-Data!$BC202&lt;0,"Low","High"),IF(Data!$BL202="LG",IF(INT(Data!$BD202)-Data!$BD202&lt;0,"Low","High"),"High")))</f>
        <v>Low</v>
      </c>
      <c r="BZ202" s="41" t="str">
        <f>IF(AND(Data!$BX202="High",Data!$BY202="High"),"High","Low")</f>
        <v>Low</v>
      </c>
      <c r="CA202" s="41" t="str">
        <f>IF(AND(Data!$BM202=Data!$BT202,Data!$BN202=Data!$BU202),"Matched",IF(Data!$BM202=Data!$BT202,"Sec Missed", IF(Data!$BN202=Data!$BU202," Pri Missed", "Both Missed")))</f>
        <v>Both Missed</v>
      </c>
      <c r="CB202" s="42">
        <v>87.1</v>
      </c>
      <c r="CC202" s="42">
        <v>100.0</v>
      </c>
      <c r="CD202" s="42">
        <v>100.0</v>
      </c>
      <c r="CE202" s="43" t="s">
        <v>1</v>
      </c>
      <c r="CF202" s="43" t="s">
        <v>96</v>
      </c>
      <c r="CG202" s="43" t="s">
        <v>0</v>
      </c>
      <c r="CH202" s="45" t="s">
        <v>1</v>
      </c>
      <c r="CI202" s="43" t="s">
        <v>97</v>
      </c>
      <c r="CJ202" s="42">
        <v>87.1</v>
      </c>
      <c r="CK202" s="43" t="s">
        <v>96</v>
      </c>
      <c r="CL202" s="43" t="s">
        <v>102</v>
      </c>
      <c r="CM202" s="42">
        <v>100.0</v>
      </c>
      <c r="CN202" s="43" t="s">
        <v>99</v>
      </c>
      <c r="CO202" s="1"/>
      <c r="CP202" s="1"/>
      <c r="CQ202" s="1"/>
      <c r="CR202" s="1"/>
      <c r="CS202" s="1"/>
      <c r="CT202" s="1"/>
      <c r="CU202" s="1"/>
    </row>
    <row r="203" ht="48.0" customHeight="1">
      <c r="A203" s="28">
        <v>2357.0</v>
      </c>
      <c r="B203" s="29">
        <v>28.0</v>
      </c>
      <c r="C203" s="30">
        <v>12.0</v>
      </c>
      <c r="D203" s="30">
        <v>22.0</v>
      </c>
      <c r="E203" s="30">
        <v>19.0</v>
      </c>
      <c r="F203" s="30">
        <v>9.0</v>
      </c>
      <c r="G203" s="30">
        <v>12.0</v>
      </c>
      <c r="H203" s="30">
        <v>12.0</v>
      </c>
      <c r="I203" s="30">
        <v>26.0</v>
      </c>
      <c r="J203" s="30">
        <v>14.0</v>
      </c>
      <c r="K203" s="30">
        <v>12.0</v>
      </c>
      <c r="L203" s="30">
        <v>17.5</v>
      </c>
      <c r="M203" s="30">
        <v>21.0</v>
      </c>
      <c r="N203" s="30">
        <v>11.0</v>
      </c>
      <c r="O203" s="31">
        <f>LARGE(Data!$K203:$N203,1)</f>
        <v>21</v>
      </c>
      <c r="P203" s="31">
        <f>LARGE(Data!$K203:$N203,2)</f>
        <v>17.5</v>
      </c>
      <c r="Q203" s="31">
        <f>LARGE(Data!$K203:$N203,3)</f>
        <v>12</v>
      </c>
      <c r="R203" s="31">
        <f>LARGE(Data!$K203:$N203,4)</f>
        <v>11</v>
      </c>
      <c r="S203" s="32">
        <f>LARGE(Data!$C203:$F203,1)</f>
        <v>22</v>
      </c>
      <c r="T203" s="32">
        <f>LARGE(Data!$C203:$F203,2)</f>
        <v>19</v>
      </c>
      <c r="U203" s="32">
        <f>LARGE(Data!$C203:$F203,3)</f>
        <v>12</v>
      </c>
      <c r="V203" s="32">
        <f>LARGE(Data!$C203:$F203,4)</f>
        <v>9</v>
      </c>
      <c r="W203" s="33">
        <f>LARGE(Data!$G203:$J203,1)</f>
        <v>26</v>
      </c>
      <c r="X203" s="33">
        <f>LARGE(Data!$G203:$J203,2)</f>
        <v>14</v>
      </c>
      <c r="Y203" s="33">
        <f>LARGE(Data!$G203:$J203,3)</f>
        <v>12</v>
      </c>
      <c r="Z203" s="33">
        <f>LARGE(Data!$G203:$J203,4)</f>
        <v>12</v>
      </c>
      <c r="AA203" s="30">
        <f>Data!$O203-Data!$P203</f>
        <v>3.5</v>
      </c>
      <c r="AB203" s="30">
        <f>Data!$P203-Data!$Q203</f>
        <v>5.5</v>
      </c>
      <c r="AC203" s="30">
        <f>Data!$Q203-Data!$R203</f>
        <v>1</v>
      </c>
      <c r="AD203" s="30">
        <f>(Data!$AA203+Data!$AB203)/SUM(Data!$AA203:$AC203)</f>
        <v>0.9</v>
      </c>
      <c r="AE203" s="31">
        <f>Data!$AA203^2/SQRT(Data!$AA203^2+Data!$AB203^2+Data!$AC203^2)</f>
        <v>1.857340207</v>
      </c>
      <c r="AF203" s="31">
        <f>Data!$AB203^2/SQRT(Data!$AA203^2+Data!$AB203^2+Data!$AC203^2)</f>
        <v>4.586493164</v>
      </c>
      <c r="AG203" s="31">
        <f>Data!$AC203^2/SQRT(Data!$AA203^2+Data!$AB203^2+Data!$AC203^2)</f>
        <v>0.1516196087</v>
      </c>
      <c r="AH203" s="30">
        <f>Data!$S203-Data!$T203</f>
        <v>3</v>
      </c>
      <c r="AI203" s="30">
        <f>Data!$T203-Data!$U203</f>
        <v>7</v>
      </c>
      <c r="AJ203" s="30">
        <f>Data!$U203-Data!$V203</f>
        <v>3</v>
      </c>
      <c r="AK203" s="30">
        <f>(Data!$AH203+Data!$AI203)/(Data!$AH203+Data!$AI203+Data!$AJ203)</f>
        <v>0.7692307692</v>
      </c>
      <c r="AL203" s="32">
        <f>Data!$AH203^2/SQRT(Data!$AH203^2+Data!$AI203^2+Data!$AJ203^2)</f>
        <v>1.099524999</v>
      </c>
      <c r="AM203" s="32">
        <f>Data!$AI203^2/SQRT(Data!$AH203^2+Data!$AI203^2+Data!$AJ203^2)</f>
        <v>5.986302773</v>
      </c>
      <c r="AN203" s="32">
        <f>Data!$AJ203^2/SQRT(Data!$AH203^2+Data!$AI203^2+Data!$AJ203^2)</f>
        <v>1.099524999</v>
      </c>
      <c r="AO203" s="30">
        <f>Data!$W203-Data!$X203</f>
        <v>12</v>
      </c>
      <c r="AP203" s="30">
        <f>Data!$X203-Data!$Y203</f>
        <v>2</v>
      </c>
      <c r="AQ203" s="30">
        <f>Data!$Y203-Data!$Z203</f>
        <v>0</v>
      </c>
      <c r="AR203" s="30">
        <f>(Data!$AO203+Data!$AP203)/(Data!$AO203+Data!$AP203+Data!$AQ203)</f>
        <v>1</v>
      </c>
      <c r="AS203" s="33">
        <f>Data!$AO203^2/SQRT(Data!$AO203^2+Data!$AP203^2+Data!$AQ203^2)</f>
        <v>11.83672709</v>
      </c>
      <c r="AT203" s="33">
        <f>Data!$AP203^2/SQRT(Data!$AO203^2+Data!$AP203^2+Data!$AQ203^2)</f>
        <v>0.3287979746</v>
      </c>
      <c r="AU203" s="33">
        <f>Data!$AQ203^2/SQRT(Data!$AO203^2+Data!$AP203^2+Data!$AQ203^2)</f>
        <v>0</v>
      </c>
      <c r="AV203" s="34">
        <f>_xlfn.VAR.P(Data!$K203:$N203)</f>
        <v>16.671875</v>
      </c>
      <c r="AW203" s="35">
        <f>_xlfn.VAR.P(Data!$C203:$F203)</f>
        <v>27.25</v>
      </c>
      <c r="AX203" s="36">
        <f>_xlfn.VAR.P(Data!$G203:$J203)</f>
        <v>34</v>
      </c>
      <c r="AY203" s="37"/>
      <c r="AZ203" s="38"/>
      <c r="BA203" s="39"/>
      <c r="BB203" s="30" t="str">
        <f>IF(AND(Data!$AE203&gt;Data!$AF203,Data!$AE203&gt;Data!$AG203),"1",IF(AND(Data!$AF203&gt;Data!$AE203,Data!$AF203&gt;Data!$AG203),IF(Data!$AF203&lt;2.5*Data!$AE203,"1.2",IF(OR(Data!$AE203&gt;2.5,Data!$AE203+Data!$AF203+Data!$AG203&lt;9),"2.2","2")),IF(AND(Data!$AG203&gt;3.5*Data!$AE203,Data!$AG203&gt;3.5*Data!$AF203,Data!$AE203+Data!$AF203+Data!$AG203&gt;11,Data!$AE203+Data!$AF203&lt;2,Data!$Q203&gt;=18),"3",IF((Data!$AE203&gt;3*Data!$AF203),"1.3",IF(AND(Data!$AF203&gt;3*Data!$AE203,Data!$AF203&gt;2),"2.3","3.3")))))</f>
        <v>1.2</v>
      </c>
      <c r="BC203" s="30" t="str">
        <f>IF(AND(Data!$AL203&gt;Data!$AM203,Data!$AL203&gt;Data!$AN203),"1",IF(AND(Data!$AM203&gt;Data!$AL203,Data!$AM203&gt;Data!$AN203),IF(Data!$AM203&lt;2.5*Data!$AL203,"1.2",IF(OR(Data!$AL203&gt;2.5,Data!$AL203+Data!$AM203+Data!$AN203&lt;9),"2.2","2")),IF(AND(Data!$AN203&gt;3.5*Data!$AL203,Data!$AN203&gt;3.5*Data!$AM203,Data!$AL203+Data!$AM203+Data!$AN203&gt;11,Data!$AL203+Data!$AM203&lt;2,Data!$U203&gt;=18),"3",IF((Data!$AL203&gt;3*Data!$AM203),"1.3",IF(AND(Data!$AM203&gt;3*Data!$AL203,Data!$AM203&gt;2),"2.3","3.3")))))</f>
        <v>2.2</v>
      </c>
      <c r="BD203" s="30" t="str">
        <f>IF(AND(Data!$AS203&gt;Data!$AT203,Data!$AS203&gt;Data!$AU203),"1",IF(AND(Data!$AT203&gt;Data!$AS203,Data!$AT203&gt;Data!$AU203),IF(Data!$AT203&lt;2.5*Data!$AS203,"1.2",IF(OR(Data!$AS203&gt;2.5,Data!$AS203+Data!$AT203+Data!$AU203&lt;9),"2.2","2")),IF(AND(Data!$AU203&gt;3.5*Data!$AS203,Data!$AU203&gt;3.5*Data!$AT203,Data!$AS203+Data!$AT203+Data!$AU203&gt;11,Data!$AS203+Data!$AT203&lt;2,Data!$Y203&gt;=18),"3",IF((Data!$AS203&gt;3*Data!$AT203),"1.3",IF(AND(Data!$AT203&gt;3*Data!$AS203,Data!$AT203&gt;2),"2.3","3.3")))))</f>
        <v>1</v>
      </c>
      <c r="BE203" s="30" t="str">
        <f t="array" ref="BE203">XLOOKUP(Data!$O203,Data!$K203:$N203,$K$1:$N$1,"?",0,1)&amp;XLOOKUP(Data!$P203,Data!$K203:$N203,$K$1:$N$1,"?",0,1)&amp;XLOOKUP(Data!$Q203,Data!$K203:$N203,$K$1:$N$1,"?",0,1)</f>
        <v>SID</v>
      </c>
      <c r="BF203" s="30" t="str">
        <f t="array" ref="BF203">XLOOKUP(Data!$S203,Data!$C203:$F203,$C$1:$F$1,"?",0,1)&amp;XLOOKUP(Data!$T203,Data!$C203:$F203,$C$1:$F$1,"?",0,1)&amp;XLOOKUP(Data!$U203,Data!$C203:$F203,$C$1:$F$1,"?",0,1)</f>
        <v>ISD</v>
      </c>
      <c r="BG203" s="30" t="str">
        <f t="array" ref="BG203">XLOOKUP(Data!$W203,Data!$G203:$J203,$G$1:$J$1,"?",0,1)&amp;XLOOKUP(Data!$X203,Data!$G203:$J203,$G$1:$J$1,"?",0,1)&amp;XLOOKUP(Data!$Y203,Data!$G203:$J203,$G$1:$J$1,"?",0,1)</f>
        <v>SCD</v>
      </c>
      <c r="BH203" s="30" t="str">
        <f>VLOOKUP(LEFT(Data!$BE203,Data!$BB203),'Key 2'!$A$1:$C$40,2,FALSE)</f>
        <v>S</v>
      </c>
      <c r="BI203" s="30" t="str">
        <f>VLOOKUP(LEFT(Data!$BF203,Data!$BC203),'Key 2'!$A$1:$C$40,2,FALSE)</f>
        <v>IS</v>
      </c>
      <c r="BJ203" s="30" t="str">
        <f>VLOOKUP(LEFT(Data!$BG203,Data!$BD203),'Key 2'!$A$1:$C$40,2,FALSE)</f>
        <v>S</v>
      </c>
      <c r="BK203" s="30" t="str">
        <f>IF(AND(Data!$AV203&gt;=15,Data!$O203&gt;=20),"DG",IF(AND(Data!$AW203&gt;=15,Data!$S203&gt;=20),"MG",IF(AND(Data!$AV203&gt;=15,Data!$W203&gt;=20),"LG","0")))</f>
        <v>DG</v>
      </c>
      <c r="BL203" s="30" t="str">
        <f>IF(AND(Data!$BK203="DG",Data!$AW203&gt;=15,Data!$S203&gt;=20,Data!$BH203&lt;&gt;Data!$BI203),"MG","LG")</f>
        <v>MG</v>
      </c>
      <c r="BM203" s="30" t="str">
        <f>IF(Data!$BK203="DG",Data!$BH203,IF(Data!$BK203="MG",Data!$BI203,Data!$BJ203))</f>
        <v>S</v>
      </c>
      <c r="BN203" s="30" t="str">
        <f>IF(Data!$BL203="DG",Data!$BH203,IF(Data!$BL203="MG",Data!$BI203,Data!$BJ203))</f>
        <v>IS</v>
      </c>
      <c r="BO203" s="40"/>
      <c r="BP203" s="40"/>
      <c r="BQ203" s="40"/>
      <c r="BR203" s="41"/>
      <c r="BS203" s="41"/>
      <c r="BT203" s="41" t="str">
        <f>VLOOKUP(Data!$BR203,'Key 1'!$B$1:$D$15,2,FALSE)</f>
        <v>TI</v>
      </c>
      <c r="BU203" s="41" t="str">
        <f>VLOOKUP(Data!$BS203,'Key 1'!$B$1:$D$15,2,FALSE)</f>
        <v>TI</v>
      </c>
      <c r="BV203" s="41">
        <f>VLOOKUP(Data!$BR203,'Key 1'!$B$1:$D$15,3,FALSE)</f>
        <v>0</v>
      </c>
      <c r="BW203" s="41">
        <f>VLOOKUP(Data!$BS203,'Key 1'!$B$1:$D$15,3,FALSE)</f>
        <v>0</v>
      </c>
      <c r="BX203" s="41" t="str">
        <f>IF(Data!$BK203="DG",IF(INT(Data!$BB203)-Data!$BB203&lt;0,"Low","High"),IF(Data!$BK203="MG",IF(INT(Data!$BC203)-Data!$BC203&lt;0,"Low","High"),IF(Data!$BK203="LG",IF(INT(Data!$BD203)-Data!$BD203&lt;0,"Low","High"),"High")))</f>
        <v>Low</v>
      </c>
      <c r="BY203" s="41" t="str">
        <f>IF(Data!$BL203="DG",IF(INT(Data!$BB203)-Data!$BB203&lt;0,"Low","High"),IF(Data!$BL203="MG",IF(INT(Data!$BC203)-Data!$BC203&lt;0,"Low","High"),IF(Data!$BL203="LG",IF(INT(Data!$BD203)-Data!$BD203&lt;0,"Low","High"),"High")))</f>
        <v>Low</v>
      </c>
      <c r="BZ203" s="41" t="str">
        <f>IF(AND(Data!$BX203="High",Data!$BY203="High"),"High","Low")</f>
        <v>Low</v>
      </c>
      <c r="CA203" s="41" t="str">
        <f>IF(AND(Data!$BM203=Data!$BT203,Data!$BN203=Data!$BU203),"Matched",IF(Data!$BM203=Data!$BT203,"Sec Missed", IF(Data!$BN203=Data!$BU203," Pri Missed", "Both Missed")))</f>
        <v>Both Missed</v>
      </c>
      <c r="CB203" s="42">
        <v>51.6</v>
      </c>
      <c r="CC203" s="42">
        <v>100.0</v>
      </c>
      <c r="CD203" s="42">
        <v>100.0</v>
      </c>
      <c r="CE203" s="43" t="s">
        <v>107</v>
      </c>
      <c r="CF203" s="43" t="s">
        <v>107</v>
      </c>
      <c r="CG203" s="43" t="s">
        <v>2</v>
      </c>
      <c r="CH203" s="45" t="s">
        <v>107</v>
      </c>
      <c r="CI203" s="43" t="s">
        <v>102</v>
      </c>
      <c r="CJ203" s="42">
        <v>100.0</v>
      </c>
      <c r="CK203" s="43" t="s">
        <v>2</v>
      </c>
      <c r="CL203" s="43" t="s">
        <v>98</v>
      </c>
      <c r="CM203" s="42">
        <v>100.0</v>
      </c>
      <c r="CN203" s="43" t="s">
        <v>99</v>
      </c>
      <c r="CO203" s="1"/>
      <c r="CP203" s="1"/>
      <c r="CQ203" s="1"/>
      <c r="CR203" s="1"/>
      <c r="CS203" s="1"/>
      <c r="CT203" s="1"/>
      <c r="CU203" s="1"/>
    </row>
    <row r="204" ht="48.0" customHeight="1">
      <c r="A204" s="28">
        <v>2358.0</v>
      </c>
      <c r="B204" s="29">
        <v>28.0</v>
      </c>
      <c r="C204" s="30">
        <v>22.5</v>
      </c>
      <c r="D204" s="30">
        <v>20.0</v>
      </c>
      <c r="E204" s="30">
        <v>4.0</v>
      </c>
      <c r="F204" s="30">
        <v>16.0</v>
      </c>
      <c r="G204" s="30">
        <v>20.0</v>
      </c>
      <c r="H204" s="30">
        <v>10.0</v>
      </c>
      <c r="I204" s="30">
        <v>12.0</v>
      </c>
      <c r="J204" s="30">
        <v>16.0</v>
      </c>
      <c r="K204" s="30">
        <v>20.0</v>
      </c>
      <c r="L204" s="30">
        <v>14.0</v>
      </c>
      <c r="M204" s="30">
        <v>7.0</v>
      </c>
      <c r="N204" s="30">
        <v>16.0</v>
      </c>
      <c r="O204" s="31">
        <f>LARGE(Data!$K204:$N204,1)</f>
        <v>20</v>
      </c>
      <c r="P204" s="31">
        <f>LARGE(Data!$K204:$N204,2)</f>
        <v>16</v>
      </c>
      <c r="Q204" s="31">
        <f>LARGE(Data!$K204:$N204,3)</f>
        <v>14</v>
      </c>
      <c r="R204" s="31">
        <f>LARGE(Data!$K204:$N204,4)</f>
        <v>7</v>
      </c>
      <c r="S204" s="32">
        <f>LARGE(Data!$C204:$F204,1)</f>
        <v>22.5</v>
      </c>
      <c r="T204" s="32">
        <f>LARGE(Data!$C204:$F204,2)</f>
        <v>20</v>
      </c>
      <c r="U204" s="32">
        <f>LARGE(Data!$C204:$F204,3)</f>
        <v>16</v>
      </c>
      <c r="V204" s="32">
        <f>LARGE(Data!$C204:$F204,4)</f>
        <v>4</v>
      </c>
      <c r="W204" s="33">
        <f>LARGE(Data!$G204:$J204,1)</f>
        <v>20</v>
      </c>
      <c r="X204" s="33">
        <f>LARGE(Data!$G204:$J204,2)</f>
        <v>16</v>
      </c>
      <c r="Y204" s="33">
        <f>LARGE(Data!$G204:$J204,3)</f>
        <v>12</v>
      </c>
      <c r="Z204" s="33">
        <f>LARGE(Data!$G204:$J204,4)</f>
        <v>10</v>
      </c>
      <c r="AA204" s="30">
        <f>Data!$O204-Data!$P204</f>
        <v>4</v>
      </c>
      <c r="AB204" s="30">
        <f>Data!$P204-Data!$Q204</f>
        <v>2</v>
      </c>
      <c r="AC204" s="30">
        <f>Data!$Q204-Data!$R204</f>
        <v>7</v>
      </c>
      <c r="AD204" s="30">
        <f>(Data!$AA204+Data!$AB204)/SUM(Data!$AA204:$AC204)</f>
        <v>0.4615384615</v>
      </c>
      <c r="AE204" s="31">
        <f>Data!$AA204^2/SQRT(Data!$AA204^2+Data!$AB204^2+Data!$AC204^2)</f>
        <v>1.926173649</v>
      </c>
      <c r="AF204" s="31">
        <f>Data!$AB204^2/SQRT(Data!$AA204^2+Data!$AB204^2+Data!$AC204^2)</f>
        <v>0.4815434123</v>
      </c>
      <c r="AG204" s="31">
        <f>Data!$AC204^2/SQRT(Data!$AA204^2+Data!$AB204^2+Data!$AC204^2)</f>
        <v>5.898906801</v>
      </c>
      <c r="AH204" s="30">
        <f>Data!$S204-Data!$T204</f>
        <v>2.5</v>
      </c>
      <c r="AI204" s="30">
        <f>Data!$T204-Data!$U204</f>
        <v>4</v>
      </c>
      <c r="AJ204" s="30">
        <f>Data!$U204-Data!$V204</f>
        <v>12</v>
      </c>
      <c r="AK204" s="30">
        <f>(Data!$AH204+Data!$AI204)/(Data!$AH204+Data!$AI204+Data!$AJ204)</f>
        <v>0.3513513514</v>
      </c>
      <c r="AL204" s="32">
        <f>Data!$AH204^2/SQRT(Data!$AH204^2+Data!$AI204^2+Data!$AJ204^2)</f>
        <v>0.484729209</v>
      </c>
      <c r="AM204" s="32">
        <f>Data!$AI204^2/SQRT(Data!$AH204^2+Data!$AI204^2+Data!$AJ204^2)</f>
        <v>1.240906775</v>
      </c>
      <c r="AN204" s="32">
        <f>Data!$AJ204^2/SQRT(Data!$AH204^2+Data!$AI204^2+Data!$AJ204^2)</f>
        <v>11.16816097</v>
      </c>
      <c r="AO204" s="30">
        <f>Data!$W204-Data!$X204</f>
        <v>4</v>
      </c>
      <c r="AP204" s="30">
        <f>Data!$X204-Data!$Y204</f>
        <v>4</v>
      </c>
      <c r="AQ204" s="30">
        <f>Data!$Y204-Data!$Z204</f>
        <v>2</v>
      </c>
      <c r="AR204" s="30">
        <f>(Data!$AO204+Data!$AP204)/(Data!$AO204+Data!$AP204+Data!$AQ204)</f>
        <v>0.8</v>
      </c>
      <c r="AS204" s="33">
        <f>Data!$AO204^2/SQRT(Data!$AO204^2+Data!$AP204^2+Data!$AQ204^2)</f>
        <v>2.666666667</v>
      </c>
      <c r="AT204" s="33">
        <f>Data!$AP204^2/SQRT(Data!$AO204^2+Data!$AP204^2+Data!$AQ204^2)</f>
        <v>2.666666667</v>
      </c>
      <c r="AU204" s="33">
        <f>Data!$AQ204^2/SQRT(Data!$AO204^2+Data!$AP204^2+Data!$AQ204^2)</f>
        <v>0.6666666667</v>
      </c>
      <c r="AV204" s="34">
        <f>_xlfn.VAR.P(Data!$K204:$N204)</f>
        <v>22.1875</v>
      </c>
      <c r="AW204" s="35">
        <f>_xlfn.VAR.P(Data!$C204:$F204)</f>
        <v>50.421875</v>
      </c>
      <c r="AX204" s="36">
        <f>_xlfn.VAR.P(Data!$G204:$J204)</f>
        <v>14.75</v>
      </c>
      <c r="AY204" s="37"/>
      <c r="AZ204" s="38"/>
      <c r="BA204" s="39"/>
      <c r="BB204" s="30" t="str">
        <f>IF(AND(Data!$AE204&gt;Data!$AF204,Data!$AE204&gt;Data!$AG204),"1",IF(AND(Data!$AF204&gt;Data!$AE204,Data!$AF204&gt;Data!$AG204),IF(Data!$AF204&lt;2.5*Data!$AE204,"1.2",IF(OR(Data!$AE204&gt;2.5,Data!$AE204+Data!$AF204+Data!$AG204&lt;9),"2.2","2")),IF(AND(Data!$AG204&gt;3.5*Data!$AE204,Data!$AG204&gt;3.5*Data!$AF204,Data!$AE204+Data!$AF204+Data!$AG204&gt;11,Data!$AE204+Data!$AF204&lt;2,Data!$Q204&gt;=18),"3",IF((Data!$AE204&gt;3*Data!$AF204),"1.3",IF(AND(Data!$AF204&gt;3*Data!$AE204,Data!$AF204&gt;2),"2.3","3.3")))))</f>
        <v>1.3</v>
      </c>
      <c r="BC204" s="30" t="str">
        <f>IF(AND(Data!$AL204&gt;Data!$AM204,Data!$AL204&gt;Data!$AN204),"1",IF(AND(Data!$AM204&gt;Data!$AL204,Data!$AM204&gt;Data!$AN204),IF(Data!$AM204&lt;2.5*Data!$AL204,"1.2",IF(OR(Data!$AL204&gt;2.5,Data!$AL204+Data!$AM204+Data!$AN204&lt;9),"2.2","2")),IF(AND(Data!$AN204&gt;3.5*Data!$AL204,Data!$AN204&gt;3.5*Data!$AM204,Data!$AL204+Data!$AM204+Data!$AN204&gt;11,Data!$AL204+Data!$AM204&lt;2,Data!$U204&gt;=18),"3",IF((Data!$AL204&gt;3*Data!$AM204),"1.3",IF(AND(Data!$AM204&gt;3*Data!$AL204,Data!$AM204&gt;2),"2.3","3.3")))))</f>
        <v>3.3</v>
      </c>
      <c r="BD204" s="30" t="str">
        <f>IF(AND(Data!$AS204&gt;Data!$AT204,Data!$AS204&gt;Data!$AU204),"1",IF(AND(Data!$AT204&gt;Data!$AS204,Data!$AT204&gt;Data!$AU204),IF(Data!$AT204&lt;2.5*Data!$AS204,"1.2",IF(OR(Data!$AS204&gt;2.5,Data!$AS204+Data!$AT204+Data!$AU204&lt;9),"2.2","2")),IF(AND(Data!$AU204&gt;3.5*Data!$AS204,Data!$AU204&gt;3.5*Data!$AT204,Data!$AS204+Data!$AT204+Data!$AU204&gt;11,Data!$AS204+Data!$AT204&lt;2,Data!$Y204&gt;=18),"3",IF((Data!$AS204&gt;3*Data!$AT204),"1.3",IF(AND(Data!$AT204&gt;3*Data!$AS204,Data!$AT204&gt;2),"2.3","3.3")))))</f>
        <v>3.3</v>
      </c>
      <c r="BE204" s="30" t="str">
        <f t="array" ref="BE204">XLOOKUP(Data!$O204,Data!$K204:$N204,$K$1:$N$1,"?",0,1)&amp;XLOOKUP(Data!$P204,Data!$K204:$N204,$K$1:$N$1,"?",0,1)&amp;XLOOKUP(Data!$Q204,Data!$K204:$N204,$K$1:$N$1,"?",0,1)</f>
        <v>DCI</v>
      </c>
      <c r="BF204" s="30" t="str">
        <f t="array" ref="BF204">XLOOKUP(Data!$S204,Data!$C204:$F204,$C$1:$F$1,"?",0,1)&amp;XLOOKUP(Data!$T204,Data!$C204:$F204,$C$1:$F$1,"?",0,1)&amp;XLOOKUP(Data!$U204,Data!$C204:$F204,$C$1:$F$1,"?",0,1)</f>
        <v>DIC</v>
      </c>
      <c r="BG204" s="30" t="str">
        <f t="array" ref="BG204">XLOOKUP(Data!$W204,Data!$G204:$J204,$G$1:$J$1,"?",0,1)&amp;XLOOKUP(Data!$X204,Data!$G204:$J204,$G$1:$J$1,"?",0,1)&amp;XLOOKUP(Data!$Y204,Data!$G204:$J204,$G$1:$J$1,"?",0,1)</f>
        <v>DCS</v>
      </c>
      <c r="BH204" s="30" t="str">
        <f>VLOOKUP(LEFT(Data!$BE204,Data!$BB204),'Key 2'!$A$1:$C$40,2,FALSE)</f>
        <v>D</v>
      </c>
      <c r="BI204" s="30" t="str">
        <f>VLOOKUP(LEFT(Data!$BF204,Data!$BC204),'Key 2'!$A$1:$C$40,2,FALSE)</f>
        <v>DIC</v>
      </c>
      <c r="BJ204" s="30" t="str">
        <f>VLOOKUP(LEFT(Data!$BG204,Data!$BD204),'Key 2'!$A$1:$C$40,2,FALSE)</f>
        <v>DSC</v>
      </c>
      <c r="BK204" s="30" t="str">
        <f>IF(AND(Data!$AV204&gt;=15,Data!$O204&gt;=20),"DG",IF(AND(Data!$AW204&gt;=15,Data!$S204&gt;=20),"MG",IF(AND(Data!$AV204&gt;=15,Data!$W204&gt;=20),"LG","0")))</f>
        <v>DG</v>
      </c>
      <c r="BL204" s="30" t="str">
        <f>IF(AND(Data!$BK204="DG",Data!$AW204&gt;=15,Data!$S204&gt;=20,Data!$BH204&lt;&gt;Data!$BI204),"MG","LG")</f>
        <v>MG</v>
      </c>
      <c r="BM204" s="30" t="str">
        <f>IF(Data!$BK204="DG",Data!$BH204,IF(Data!$BK204="MG",Data!$BI204,Data!$BJ204))</f>
        <v>D</v>
      </c>
      <c r="BN204" s="30" t="str">
        <f>IF(Data!$BL204="DG",Data!$BH204,IF(Data!$BL204="MG",Data!$BI204,Data!$BJ204))</f>
        <v>DIC</v>
      </c>
      <c r="BO204" s="40"/>
      <c r="BP204" s="40"/>
      <c r="BQ204" s="40"/>
      <c r="BR204" s="41"/>
      <c r="BS204" s="41"/>
      <c r="BT204" s="41" t="str">
        <f>VLOOKUP(Data!$BR204,'Key 1'!$B$1:$D$15,2,FALSE)</f>
        <v>TI</v>
      </c>
      <c r="BU204" s="41" t="str">
        <f>VLOOKUP(Data!$BS204,'Key 1'!$B$1:$D$15,2,FALSE)</f>
        <v>TI</v>
      </c>
      <c r="BV204" s="41">
        <f>VLOOKUP(Data!$BR204,'Key 1'!$B$1:$D$15,3,FALSE)</f>
        <v>0</v>
      </c>
      <c r="BW204" s="41">
        <f>VLOOKUP(Data!$BS204,'Key 1'!$B$1:$D$15,3,FALSE)</f>
        <v>0</v>
      </c>
      <c r="BX204" s="41" t="str">
        <f>IF(Data!$BK204="DG",IF(INT(Data!$BB204)-Data!$BB204&lt;0,"Low","High"),IF(Data!$BK204="MG",IF(INT(Data!$BC204)-Data!$BC204&lt;0,"Low","High"),IF(Data!$BK204="LG",IF(INT(Data!$BD204)-Data!$BD204&lt;0,"Low","High"),"High")))</f>
        <v>Low</v>
      </c>
      <c r="BY204" s="41" t="str">
        <f>IF(Data!$BL204="DG",IF(INT(Data!$BB204)-Data!$BB204&lt;0,"Low","High"),IF(Data!$BL204="MG",IF(INT(Data!$BC204)-Data!$BC204&lt;0,"Low","High"),IF(Data!$BL204="LG",IF(INT(Data!$BD204)-Data!$BD204&lt;0,"Low","High"),"High")))</f>
        <v>Low</v>
      </c>
      <c r="BZ204" s="41" t="str">
        <f>IF(AND(Data!$BX204="High",Data!$BY204="High"),"High","Low")</f>
        <v>Low</v>
      </c>
      <c r="CA204" s="41" t="str">
        <f>IF(AND(Data!$BM204=Data!$BT204,Data!$BN204=Data!$BU204),"Matched",IF(Data!$BM204=Data!$BT204,"Sec Missed", IF(Data!$BN204=Data!$BU204," Pri Missed", "Both Missed")))</f>
        <v>Both Missed</v>
      </c>
      <c r="CB204" s="42">
        <v>100.0</v>
      </c>
      <c r="CC204" s="42">
        <v>100.0</v>
      </c>
      <c r="CD204" s="42">
        <v>100.0</v>
      </c>
      <c r="CE204" s="43" t="s">
        <v>0</v>
      </c>
      <c r="CF204" s="43" t="s">
        <v>101</v>
      </c>
      <c r="CG204" s="43" t="s">
        <v>0</v>
      </c>
      <c r="CH204" s="45" t="s">
        <v>0</v>
      </c>
      <c r="CI204" s="43" t="s">
        <v>97</v>
      </c>
      <c r="CJ204" s="42">
        <v>100.0</v>
      </c>
      <c r="CK204" s="43" t="s">
        <v>101</v>
      </c>
      <c r="CL204" s="43" t="s">
        <v>102</v>
      </c>
      <c r="CM204" s="42">
        <v>100.0</v>
      </c>
      <c r="CN204" s="43" t="s">
        <v>99</v>
      </c>
      <c r="CO204" s="1"/>
      <c r="CP204" s="1"/>
      <c r="CQ204" s="1"/>
      <c r="CR204" s="1"/>
      <c r="CS204" s="1"/>
      <c r="CT204" s="1"/>
      <c r="CU204" s="1"/>
    </row>
    <row r="205" ht="48.0" customHeight="1">
      <c r="A205" s="28">
        <v>2359.0</v>
      </c>
      <c r="B205" s="29">
        <v>28.0</v>
      </c>
      <c r="C205" s="30">
        <v>16.0</v>
      </c>
      <c r="D205" s="30">
        <v>14.0</v>
      </c>
      <c r="E205" s="30">
        <v>13.0</v>
      </c>
      <c r="F205" s="30">
        <v>23.0</v>
      </c>
      <c r="G205" s="30">
        <v>12.0</v>
      </c>
      <c r="H205" s="30">
        <v>10.0</v>
      </c>
      <c r="I205" s="30">
        <v>15.0</v>
      </c>
      <c r="J205" s="30">
        <v>22.0</v>
      </c>
      <c r="K205" s="30">
        <v>14.5</v>
      </c>
      <c r="L205" s="30">
        <v>11.0</v>
      </c>
      <c r="M205" s="30">
        <v>13.0</v>
      </c>
      <c r="N205" s="30">
        <v>23.0</v>
      </c>
      <c r="O205" s="31">
        <f>LARGE(Data!$K205:$N205,1)</f>
        <v>23</v>
      </c>
      <c r="P205" s="31">
        <f>LARGE(Data!$K205:$N205,2)</f>
        <v>14.5</v>
      </c>
      <c r="Q205" s="31">
        <f>LARGE(Data!$K205:$N205,3)</f>
        <v>13</v>
      </c>
      <c r="R205" s="31">
        <f>LARGE(Data!$K205:$N205,4)</f>
        <v>11</v>
      </c>
      <c r="S205" s="32">
        <f>LARGE(Data!$C205:$F205,1)</f>
        <v>23</v>
      </c>
      <c r="T205" s="32">
        <f>LARGE(Data!$C205:$F205,2)</f>
        <v>16</v>
      </c>
      <c r="U205" s="32">
        <f>LARGE(Data!$C205:$F205,3)</f>
        <v>14</v>
      </c>
      <c r="V205" s="32">
        <f>LARGE(Data!$C205:$F205,4)</f>
        <v>13</v>
      </c>
      <c r="W205" s="33">
        <f>LARGE(Data!$G205:$J205,1)</f>
        <v>22</v>
      </c>
      <c r="X205" s="33">
        <f>LARGE(Data!$G205:$J205,2)</f>
        <v>15</v>
      </c>
      <c r="Y205" s="33">
        <f>LARGE(Data!$G205:$J205,3)</f>
        <v>12</v>
      </c>
      <c r="Z205" s="33">
        <f>LARGE(Data!$G205:$J205,4)</f>
        <v>10</v>
      </c>
      <c r="AA205" s="30">
        <f>Data!$O205-Data!$P205</f>
        <v>8.5</v>
      </c>
      <c r="AB205" s="30">
        <f>Data!$P205-Data!$Q205</f>
        <v>1.5</v>
      </c>
      <c r="AC205" s="30">
        <f>Data!$Q205-Data!$R205</f>
        <v>2</v>
      </c>
      <c r="AD205" s="30">
        <f>(Data!$AA205+Data!$AB205)/SUM(Data!$AA205:$AC205)</f>
        <v>0.8333333333</v>
      </c>
      <c r="AE205" s="31">
        <f>Data!$AA205^2/SQRT(Data!$AA205^2+Data!$AB205^2+Data!$AC205^2)</f>
        <v>8.154606763</v>
      </c>
      <c r="AF205" s="31">
        <f>Data!$AB205^2/SQRT(Data!$AA205^2+Data!$AB205^2+Data!$AC205^2)</f>
        <v>0.2539496916</v>
      </c>
      <c r="AG205" s="31">
        <f>Data!$AC205^2/SQRT(Data!$AA205^2+Data!$AB205^2+Data!$AC205^2)</f>
        <v>0.4514661184</v>
      </c>
      <c r="AH205" s="30">
        <f>Data!$S205-Data!$T205</f>
        <v>7</v>
      </c>
      <c r="AI205" s="30">
        <f>Data!$T205-Data!$U205</f>
        <v>2</v>
      </c>
      <c r="AJ205" s="30">
        <f>Data!$U205-Data!$V205</f>
        <v>1</v>
      </c>
      <c r="AK205" s="30">
        <f>(Data!$AH205+Data!$AI205)/(Data!$AH205+Data!$AI205+Data!$AJ205)</f>
        <v>0.9</v>
      </c>
      <c r="AL205" s="32">
        <f>Data!$AH205^2/SQRT(Data!$AH205^2+Data!$AI205^2+Data!$AJ205^2)</f>
        <v>6.668055411</v>
      </c>
      <c r="AM205" s="32">
        <f>Data!$AI205^2/SQRT(Data!$AH205^2+Data!$AI205^2+Data!$AJ205^2)</f>
        <v>0.544331054</v>
      </c>
      <c r="AN205" s="32">
        <f>Data!$AJ205^2/SQRT(Data!$AH205^2+Data!$AI205^2+Data!$AJ205^2)</f>
        <v>0.1360827635</v>
      </c>
      <c r="AO205" s="30">
        <f>Data!$W205-Data!$X205</f>
        <v>7</v>
      </c>
      <c r="AP205" s="30">
        <f>Data!$X205-Data!$Y205</f>
        <v>3</v>
      </c>
      <c r="AQ205" s="30">
        <f>Data!$Y205-Data!$Z205</f>
        <v>2</v>
      </c>
      <c r="AR205" s="30">
        <f>(Data!$AO205+Data!$AP205)/(Data!$AO205+Data!$AP205+Data!$AQ205)</f>
        <v>0.8333333333</v>
      </c>
      <c r="AS205" s="33">
        <f>Data!$AO205^2/SQRT(Data!$AO205^2+Data!$AP205^2+Data!$AQ205^2)</f>
        <v>6.223006223</v>
      </c>
      <c r="AT205" s="33">
        <f>Data!$AP205^2/SQRT(Data!$AO205^2+Data!$AP205^2+Data!$AQ205^2)</f>
        <v>1.143001143</v>
      </c>
      <c r="AU205" s="33">
        <f>Data!$AQ205^2/SQRT(Data!$AO205^2+Data!$AP205^2+Data!$AQ205^2)</f>
        <v>0.508000508</v>
      </c>
      <c r="AV205" s="34">
        <f>_xlfn.VAR.P(Data!$K205:$N205)</f>
        <v>20.921875</v>
      </c>
      <c r="AW205" s="35">
        <f>_xlfn.VAR.P(Data!$C205:$F205)</f>
        <v>15.25</v>
      </c>
      <c r="AX205" s="36">
        <f>_xlfn.VAR.P(Data!$G205:$J205)</f>
        <v>20.6875</v>
      </c>
      <c r="AY205" s="37"/>
      <c r="AZ205" s="38"/>
      <c r="BA205" s="39"/>
      <c r="BB205" s="30" t="str">
        <f>IF(AND(Data!$AE205&gt;Data!$AF205,Data!$AE205&gt;Data!$AG205),"1",IF(AND(Data!$AF205&gt;Data!$AE205,Data!$AF205&gt;Data!$AG205),IF(Data!$AF205&lt;2.5*Data!$AE205,"1.2",IF(OR(Data!$AE205&gt;2.5,Data!$AE205+Data!$AF205+Data!$AG205&lt;9),"2.2","2")),IF(AND(Data!$AG205&gt;3.5*Data!$AE205,Data!$AG205&gt;3.5*Data!$AF205,Data!$AE205+Data!$AF205+Data!$AG205&gt;11,Data!$AE205+Data!$AF205&lt;2,Data!$Q205&gt;=18),"3",IF((Data!$AE205&gt;3*Data!$AF205),"1.3",IF(AND(Data!$AF205&gt;3*Data!$AE205,Data!$AF205&gt;2),"2.3","3.3")))))</f>
        <v>1</v>
      </c>
      <c r="BC205" s="30" t="str">
        <f>IF(AND(Data!$AL205&gt;Data!$AM205,Data!$AL205&gt;Data!$AN205),"1",IF(AND(Data!$AM205&gt;Data!$AL205,Data!$AM205&gt;Data!$AN205),IF(Data!$AM205&lt;2.5*Data!$AL205,"1.2",IF(OR(Data!$AL205&gt;2.5,Data!$AL205+Data!$AM205+Data!$AN205&lt;9),"2.2","2")),IF(AND(Data!$AN205&gt;3.5*Data!$AL205,Data!$AN205&gt;3.5*Data!$AM205,Data!$AL205+Data!$AM205+Data!$AN205&gt;11,Data!$AL205+Data!$AM205&lt;2,Data!$U205&gt;=18),"3",IF((Data!$AL205&gt;3*Data!$AM205),"1.3",IF(AND(Data!$AM205&gt;3*Data!$AL205,Data!$AM205&gt;2),"2.3","3.3")))))</f>
        <v>1</v>
      </c>
      <c r="BD205" s="30" t="str">
        <f>IF(AND(Data!$AS205&gt;Data!$AT205,Data!$AS205&gt;Data!$AU205),"1",IF(AND(Data!$AT205&gt;Data!$AS205,Data!$AT205&gt;Data!$AU205),IF(Data!$AT205&lt;2.5*Data!$AS205,"1.2",IF(OR(Data!$AS205&gt;2.5,Data!$AS205+Data!$AT205+Data!$AU205&lt;9),"2.2","2")),IF(AND(Data!$AU205&gt;3.5*Data!$AS205,Data!$AU205&gt;3.5*Data!$AT205,Data!$AS205+Data!$AT205+Data!$AU205&gt;11,Data!$AS205+Data!$AT205&lt;2,Data!$Y205&gt;=18),"3",IF((Data!$AS205&gt;3*Data!$AT205),"1.3",IF(AND(Data!$AT205&gt;3*Data!$AS205,Data!$AT205&gt;2),"2.3","3.3")))))</f>
        <v>1</v>
      </c>
      <c r="BE205" s="30" t="str">
        <f t="array" ref="BE205">XLOOKUP(Data!$O205,Data!$K205:$N205,$K$1:$N$1,"?",0,1)&amp;XLOOKUP(Data!$P205,Data!$K205:$N205,$K$1:$N$1,"?",0,1)&amp;XLOOKUP(Data!$Q205,Data!$K205:$N205,$K$1:$N$1,"?",0,1)</f>
        <v>CDS</v>
      </c>
      <c r="BF205" s="30" t="str">
        <f t="array" ref="BF205">XLOOKUP(Data!$S205,Data!$C205:$F205,$C$1:$F$1,"?",0,1)&amp;XLOOKUP(Data!$T205,Data!$C205:$F205,$C$1:$F$1,"?",0,1)&amp;XLOOKUP(Data!$U205,Data!$C205:$F205,$C$1:$F$1,"?",0,1)</f>
        <v>CDI</v>
      </c>
      <c r="BG205" s="30" t="str">
        <f t="array" ref="BG205">XLOOKUP(Data!$W205,Data!$G205:$J205,$G$1:$J$1,"?",0,1)&amp;XLOOKUP(Data!$X205,Data!$G205:$J205,$G$1:$J$1,"?",0,1)&amp;XLOOKUP(Data!$Y205,Data!$G205:$J205,$G$1:$J$1,"?",0,1)</f>
        <v>CSD</v>
      </c>
      <c r="BH205" s="30" t="str">
        <f>VLOOKUP(LEFT(Data!$BE205,Data!$BB205),'Key 2'!$A$1:$C$40,2,FALSE)</f>
        <v>C</v>
      </c>
      <c r="BI205" s="30" t="str">
        <f>VLOOKUP(LEFT(Data!$BF205,Data!$BC205),'Key 2'!$A$1:$C$40,2,FALSE)</f>
        <v>C</v>
      </c>
      <c r="BJ205" s="30" t="str">
        <f>VLOOKUP(LEFT(Data!$BG205,Data!$BD205),'Key 2'!$A$1:$C$40,2,FALSE)</f>
        <v>C</v>
      </c>
      <c r="BK205" s="30" t="str">
        <f>IF(AND(Data!$AV205&gt;=15,Data!$O205&gt;=20),"DG",IF(AND(Data!$AW205&gt;=15,Data!$S205&gt;=20),"MG",IF(AND(Data!$AV205&gt;=15,Data!$W205&gt;=20),"LG","0")))</f>
        <v>DG</v>
      </c>
      <c r="BL205" s="30" t="str">
        <f>IF(AND(Data!$BK205="DG",Data!$AW205&gt;=15,Data!$S205&gt;=20,Data!$BH205&lt;&gt;Data!$BI205),"MG","LG")</f>
        <v>LG</v>
      </c>
      <c r="BM205" s="30" t="str">
        <f>IF(Data!$BK205="DG",Data!$BH205,IF(Data!$BK205="MG",Data!$BI205,Data!$BJ205))</f>
        <v>C</v>
      </c>
      <c r="BN205" s="30" t="str">
        <f>IF(Data!$BL205="DG",Data!$BH205,IF(Data!$BL205="MG",Data!$BI205,Data!$BJ205))</f>
        <v>C</v>
      </c>
      <c r="BO205" s="40"/>
      <c r="BP205" s="40"/>
      <c r="BQ205" s="40"/>
      <c r="BR205" s="41"/>
      <c r="BS205" s="41"/>
      <c r="BT205" s="41" t="str">
        <f>VLOOKUP(Data!$BR205,'Key 1'!$B$1:$D$15,2,FALSE)</f>
        <v>TI</v>
      </c>
      <c r="BU205" s="41" t="str">
        <f>VLOOKUP(Data!$BS205,'Key 1'!$B$1:$D$15,2,FALSE)</f>
        <v>TI</v>
      </c>
      <c r="BV205" s="41">
        <f>VLOOKUP(Data!$BR205,'Key 1'!$B$1:$D$15,3,FALSE)</f>
        <v>0</v>
      </c>
      <c r="BW205" s="41">
        <f>VLOOKUP(Data!$BS205,'Key 1'!$B$1:$D$15,3,FALSE)</f>
        <v>0</v>
      </c>
      <c r="BX205" s="41" t="str">
        <f>IF(Data!$BK205="DG",IF(INT(Data!$BB205)-Data!$BB205&lt;0,"Low","High"),IF(Data!$BK205="MG",IF(INT(Data!$BC205)-Data!$BC205&lt;0,"Low","High"),IF(Data!$BK205="LG",IF(INT(Data!$BD205)-Data!$BD205&lt;0,"Low","High"),"High")))</f>
        <v>High</v>
      </c>
      <c r="BY205" s="41" t="str">
        <f>IF(Data!$BL205="DG",IF(INT(Data!$BB205)-Data!$BB205&lt;0,"Low","High"),IF(Data!$BL205="MG",IF(INT(Data!$BC205)-Data!$BC205&lt;0,"Low","High"),IF(Data!$BL205="LG",IF(INT(Data!$BD205)-Data!$BD205&lt;0,"Low","High"),"High")))</f>
        <v>High</v>
      </c>
      <c r="BZ205" s="41" t="str">
        <f>IF(AND(Data!$BX205="High",Data!$BY205="High"),"High","Low")</f>
        <v>High</v>
      </c>
      <c r="CA205" s="41" t="str">
        <f>IF(AND(Data!$BM205=Data!$BT205,Data!$BN205=Data!$BU205),"Matched",IF(Data!$BM205=Data!$BT205,"Sec Missed", IF(Data!$BN205=Data!$BU205," Pri Missed", "Both Missed")))</f>
        <v>Both Missed</v>
      </c>
      <c r="CB205" s="42">
        <v>100.0</v>
      </c>
      <c r="CC205" s="42">
        <v>100.0</v>
      </c>
      <c r="CD205" s="42">
        <v>100.0</v>
      </c>
      <c r="CE205" s="43" t="s">
        <v>3</v>
      </c>
      <c r="CF205" s="43" t="s">
        <v>3</v>
      </c>
      <c r="CG205" s="43" t="s">
        <v>3</v>
      </c>
      <c r="CH205" s="45" t="s">
        <v>3</v>
      </c>
      <c r="CI205" s="43" t="s">
        <v>97</v>
      </c>
      <c r="CJ205" s="42">
        <v>100.0</v>
      </c>
      <c r="CK205" s="43" t="s">
        <v>3</v>
      </c>
      <c r="CL205" s="43" t="s">
        <v>98</v>
      </c>
      <c r="CM205" s="42">
        <v>100.0</v>
      </c>
      <c r="CN205" s="43" t="s">
        <v>99</v>
      </c>
      <c r="CO205" s="1"/>
      <c r="CP205" s="1"/>
      <c r="CQ205" s="1"/>
      <c r="CR205" s="1"/>
      <c r="CS205" s="1"/>
      <c r="CT205" s="1"/>
      <c r="CU205" s="1"/>
    </row>
    <row r="206" ht="48.0" customHeight="1">
      <c r="A206" s="28">
        <v>2360.0</v>
      </c>
      <c r="B206" s="29">
        <v>28.0</v>
      </c>
      <c r="C206" s="30">
        <v>9.0</v>
      </c>
      <c r="D206" s="30">
        <v>14.0</v>
      </c>
      <c r="E206" s="30">
        <v>21.0</v>
      </c>
      <c r="F206" s="30">
        <v>19.0</v>
      </c>
      <c r="G206" s="30">
        <v>7.0</v>
      </c>
      <c r="H206" s="30">
        <v>23.5</v>
      </c>
      <c r="I206" s="30">
        <v>18.0</v>
      </c>
      <c r="J206" s="30">
        <v>18.5</v>
      </c>
      <c r="K206" s="30">
        <v>8.0</v>
      </c>
      <c r="L206" s="30">
        <v>17.5</v>
      </c>
      <c r="M206" s="30">
        <v>20.0</v>
      </c>
      <c r="N206" s="30">
        <v>19.0</v>
      </c>
      <c r="O206" s="31">
        <f>LARGE(Data!$K206:$N206,1)</f>
        <v>20</v>
      </c>
      <c r="P206" s="31">
        <f>LARGE(Data!$K206:$N206,2)</f>
        <v>19</v>
      </c>
      <c r="Q206" s="31">
        <f>LARGE(Data!$K206:$N206,3)</f>
        <v>17.5</v>
      </c>
      <c r="R206" s="31">
        <f>LARGE(Data!$K206:$N206,4)</f>
        <v>8</v>
      </c>
      <c r="S206" s="32">
        <f>LARGE(Data!$C206:$F206,1)</f>
        <v>21</v>
      </c>
      <c r="T206" s="32">
        <f>LARGE(Data!$C206:$F206,2)</f>
        <v>19</v>
      </c>
      <c r="U206" s="32">
        <f>LARGE(Data!$C206:$F206,3)</f>
        <v>14</v>
      </c>
      <c r="V206" s="32">
        <f>LARGE(Data!$C206:$F206,4)</f>
        <v>9</v>
      </c>
      <c r="W206" s="33">
        <f>LARGE(Data!$G206:$J206,1)</f>
        <v>23.5</v>
      </c>
      <c r="X206" s="33">
        <f>LARGE(Data!$G206:$J206,2)</f>
        <v>18.5</v>
      </c>
      <c r="Y206" s="33">
        <f>LARGE(Data!$G206:$J206,3)</f>
        <v>18</v>
      </c>
      <c r="Z206" s="33">
        <f>LARGE(Data!$G206:$J206,4)</f>
        <v>7</v>
      </c>
      <c r="AA206" s="30">
        <f>Data!$O206-Data!$P206</f>
        <v>1</v>
      </c>
      <c r="AB206" s="30">
        <f>Data!$P206-Data!$Q206</f>
        <v>1.5</v>
      </c>
      <c r="AC206" s="30">
        <f>Data!$Q206-Data!$R206</f>
        <v>9.5</v>
      </c>
      <c r="AD206" s="30">
        <f>(Data!$AA206+Data!$AB206)/SUM(Data!$AA206:$AC206)</f>
        <v>0.2083333333</v>
      </c>
      <c r="AE206" s="31">
        <f>Data!$AA206^2/SQRT(Data!$AA206^2+Data!$AB206^2+Data!$AC206^2)</f>
        <v>0.103417538</v>
      </c>
      <c r="AF206" s="31">
        <f>Data!$AB206^2/SQRT(Data!$AA206^2+Data!$AB206^2+Data!$AC206^2)</f>
        <v>0.2326894605</v>
      </c>
      <c r="AG206" s="31">
        <f>Data!$AC206^2/SQRT(Data!$AA206^2+Data!$AB206^2+Data!$AC206^2)</f>
        <v>9.333432804</v>
      </c>
      <c r="AH206" s="30">
        <f>Data!$S206-Data!$T206</f>
        <v>2</v>
      </c>
      <c r="AI206" s="30">
        <f>Data!$T206-Data!$U206</f>
        <v>5</v>
      </c>
      <c r="AJ206" s="30">
        <f>Data!$U206-Data!$V206</f>
        <v>5</v>
      </c>
      <c r="AK206" s="30">
        <f>(Data!$AH206+Data!$AI206)/(Data!$AH206+Data!$AI206+Data!$AJ206)</f>
        <v>0.5833333333</v>
      </c>
      <c r="AL206" s="32">
        <f>Data!$AH206^2/SQRT(Data!$AH206^2+Data!$AI206^2+Data!$AJ206^2)</f>
        <v>0.544331054</v>
      </c>
      <c r="AM206" s="32">
        <f>Data!$AI206^2/SQRT(Data!$AH206^2+Data!$AI206^2+Data!$AJ206^2)</f>
        <v>3.402069087</v>
      </c>
      <c r="AN206" s="32">
        <f>Data!$AJ206^2/SQRT(Data!$AH206^2+Data!$AI206^2+Data!$AJ206^2)</f>
        <v>3.402069087</v>
      </c>
      <c r="AO206" s="30">
        <f>Data!$W206-Data!$X206</f>
        <v>5</v>
      </c>
      <c r="AP206" s="30">
        <f>Data!$X206-Data!$Y206</f>
        <v>0.5</v>
      </c>
      <c r="AQ206" s="30">
        <f>Data!$Y206-Data!$Z206</f>
        <v>11</v>
      </c>
      <c r="AR206" s="30">
        <f>(Data!$AO206+Data!$AP206)/(Data!$AO206+Data!$AP206+Data!$AQ206)</f>
        <v>0.3333333333</v>
      </c>
      <c r="AS206" s="33">
        <f>Data!$AO206^2/SQRT(Data!$AO206^2+Data!$AP206^2+Data!$AQ206^2)</f>
        <v>2.067245576</v>
      </c>
      <c r="AT206" s="33">
        <f>Data!$AP206^2/SQRT(Data!$AO206^2+Data!$AP206^2+Data!$AQ206^2)</f>
        <v>0.02067245576</v>
      </c>
      <c r="AU206" s="33">
        <f>Data!$AQ206^2/SQRT(Data!$AO206^2+Data!$AP206^2+Data!$AQ206^2)</f>
        <v>10.00546859</v>
      </c>
      <c r="AV206" s="34">
        <f>_xlfn.VAR.P(Data!$K206:$N206)</f>
        <v>22.796875</v>
      </c>
      <c r="AW206" s="35">
        <f>_xlfn.VAR.P(Data!$C206:$F206)</f>
        <v>21.6875</v>
      </c>
      <c r="AX206" s="36">
        <f>_xlfn.VAR.P(Data!$G206:$J206)</f>
        <v>36.3125</v>
      </c>
      <c r="AY206" s="37"/>
      <c r="AZ206" s="38"/>
      <c r="BA206" s="39"/>
      <c r="BB206" s="30" t="str">
        <f>IF(AND(Data!$AE206&gt;Data!$AF206,Data!$AE206&gt;Data!$AG206),"1",IF(AND(Data!$AF206&gt;Data!$AE206,Data!$AF206&gt;Data!$AG206),IF(Data!$AF206&lt;2.5*Data!$AE206,"1.2",IF(OR(Data!$AE206&gt;2.5,Data!$AE206+Data!$AF206+Data!$AG206&lt;9),"2.2","2")),IF(AND(Data!$AG206&gt;3.5*Data!$AE206,Data!$AG206&gt;3.5*Data!$AF206,Data!$AE206+Data!$AF206+Data!$AG206&gt;11,Data!$AE206+Data!$AF206&lt;2,Data!$Q206&gt;=18),"3",IF((Data!$AE206&gt;3*Data!$AF206),"1.3",IF(AND(Data!$AF206&gt;3*Data!$AE206,Data!$AF206&gt;2),"2.3","3.3")))))</f>
        <v>3.3</v>
      </c>
      <c r="BC206" s="30" t="str">
        <f>IF(AND(Data!$AL206&gt;Data!$AM206,Data!$AL206&gt;Data!$AN206),"1",IF(AND(Data!$AM206&gt;Data!$AL206,Data!$AM206&gt;Data!$AN206),IF(Data!$AM206&lt;2.5*Data!$AL206,"1.2",IF(OR(Data!$AL206&gt;2.5,Data!$AL206+Data!$AM206+Data!$AN206&lt;9),"2.2","2")),IF(AND(Data!$AN206&gt;3.5*Data!$AL206,Data!$AN206&gt;3.5*Data!$AM206,Data!$AL206+Data!$AM206+Data!$AN206&gt;11,Data!$AL206+Data!$AM206&lt;2,Data!$U206&gt;=18),"3",IF((Data!$AL206&gt;3*Data!$AM206),"1.3",IF(AND(Data!$AM206&gt;3*Data!$AL206,Data!$AM206&gt;2),"2.3","3.3")))))</f>
        <v>2.3</v>
      </c>
      <c r="BD206" s="30" t="str">
        <f>IF(AND(Data!$AS206&gt;Data!$AT206,Data!$AS206&gt;Data!$AU206),"1",IF(AND(Data!$AT206&gt;Data!$AS206,Data!$AT206&gt;Data!$AU206),IF(Data!$AT206&lt;2.5*Data!$AS206,"1.2",IF(OR(Data!$AS206&gt;2.5,Data!$AS206+Data!$AT206+Data!$AU206&lt;9),"2.2","2")),IF(AND(Data!$AU206&gt;3.5*Data!$AS206,Data!$AU206&gt;3.5*Data!$AT206,Data!$AS206+Data!$AT206+Data!$AU206&gt;11,Data!$AS206+Data!$AT206&lt;2,Data!$Y206&gt;=18),"3",IF((Data!$AS206&gt;3*Data!$AT206),"1.3",IF(AND(Data!$AT206&gt;3*Data!$AS206,Data!$AT206&gt;2),"2.3","3.3")))))</f>
        <v>1.3</v>
      </c>
      <c r="BE206" s="30" t="str">
        <f t="array" ref="BE206">XLOOKUP(Data!$O206,Data!$K206:$N206,$K$1:$N$1,"?",0,1)&amp;XLOOKUP(Data!$P206,Data!$K206:$N206,$K$1:$N$1,"?",0,1)&amp;XLOOKUP(Data!$Q206,Data!$K206:$N206,$K$1:$N$1,"?",0,1)</f>
        <v>SCI</v>
      </c>
      <c r="BF206" s="30" t="str">
        <f t="array" ref="BF206">XLOOKUP(Data!$S206,Data!$C206:$F206,$C$1:$F$1,"?",0,1)&amp;XLOOKUP(Data!$T206,Data!$C206:$F206,$C$1:$F$1,"?",0,1)&amp;XLOOKUP(Data!$U206,Data!$C206:$F206,$C$1:$F$1,"?",0,1)</f>
        <v>SCI</v>
      </c>
      <c r="BG206" s="30" t="str">
        <f t="array" ref="BG206">XLOOKUP(Data!$W206,Data!$G206:$J206,$G$1:$J$1,"?",0,1)&amp;XLOOKUP(Data!$X206,Data!$G206:$J206,$G$1:$J$1,"?",0,1)&amp;XLOOKUP(Data!$Y206,Data!$G206:$J206,$G$1:$J$1,"?",0,1)</f>
        <v>ICS</v>
      </c>
      <c r="BH206" s="30" t="str">
        <f>VLOOKUP(LEFT(Data!$BE206,Data!$BB206),'Key 2'!$A$1:$C$40,2,FALSE)</f>
        <v>ISC</v>
      </c>
      <c r="BI206" s="30" t="str">
        <f>VLOOKUP(LEFT(Data!$BF206,Data!$BC206),'Key 2'!$A$1:$C$40,2,FALSE)</f>
        <v>SC</v>
      </c>
      <c r="BJ206" s="30" t="str">
        <f>VLOOKUP(LEFT(Data!$BG206,Data!$BD206),'Key 2'!$A$1:$C$40,2,FALSE)</f>
        <v>I</v>
      </c>
      <c r="BK206" s="30" t="str">
        <f>IF(AND(Data!$AV206&gt;=15,Data!$O206&gt;=20),"DG",IF(AND(Data!$AW206&gt;=15,Data!$S206&gt;=20),"MG",IF(AND(Data!$AV206&gt;=15,Data!$W206&gt;=20),"LG","0")))</f>
        <v>DG</v>
      </c>
      <c r="BL206" s="30" t="str">
        <f>IF(AND(Data!$BK206="DG",Data!$AW206&gt;=15,Data!$S206&gt;=20,Data!$BH206&lt;&gt;Data!$BI206),"MG","LG")</f>
        <v>MG</v>
      </c>
      <c r="BM206" s="30" t="str">
        <f>IF(Data!$BK206="DG",Data!$BH206,IF(Data!$BK206="MG",Data!$BI206,Data!$BJ206))</f>
        <v>ISC</v>
      </c>
      <c r="BN206" s="30" t="str">
        <f>IF(Data!$BL206="DG",Data!$BH206,IF(Data!$BL206="MG",Data!$BI206,Data!$BJ206))</f>
        <v>SC</v>
      </c>
      <c r="BO206" s="40"/>
      <c r="BP206" s="40"/>
      <c r="BQ206" s="40"/>
      <c r="BR206" s="41"/>
      <c r="BS206" s="41"/>
      <c r="BT206" s="41" t="str">
        <f>VLOOKUP(Data!$BR206,'Key 1'!$B$1:$D$15,2,FALSE)</f>
        <v>TI</v>
      </c>
      <c r="BU206" s="41" t="str">
        <f>VLOOKUP(Data!$BS206,'Key 1'!$B$1:$D$15,2,FALSE)</f>
        <v>TI</v>
      </c>
      <c r="BV206" s="41">
        <f>VLOOKUP(Data!$BR206,'Key 1'!$B$1:$D$15,3,FALSE)</f>
        <v>0</v>
      </c>
      <c r="BW206" s="41">
        <f>VLOOKUP(Data!$BS206,'Key 1'!$B$1:$D$15,3,FALSE)</f>
        <v>0</v>
      </c>
      <c r="BX206" s="41" t="str">
        <f>IF(Data!$BK206="DG",IF(INT(Data!$BB206)-Data!$BB206&lt;0,"Low","High"),IF(Data!$BK206="MG",IF(INT(Data!$BC206)-Data!$BC206&lt;0,"Low","High"),IF(Data!$BK206="LG",IF(INT(Data!$BD206)-Data!$BD206&lt;0,"Low","High"),"High")))</f>
        <v>Low</v>
      </c>
      <c r="BY206" s="41" t="str">
        <f>IF(Data!$BL206="DG",IF(INT(Data!$BB206)-Data!$BB206&lt;0,"Low","High"),IF(Data!$BL206="MG",IF(INT(Data!$BC206)-Data!$BC206&lt;0,"Low","High"),IF(Data!$BL206="LG",IF(INT(Data!$BD206)-Data!$BD206&lt;0,"Low","High"),"High")))</f>
        <v>Low</v>
      </c>
      <c r="BZ206" s="41" t="str">
        <f>IF(AND(Data!$BX206="High",Data!$BY206="High"),"High","Low")</f>
        <v>Low</v>
      </c>
      <c r="CA206" s="41" t="str">
        <f>IF(AND(Data!$BM206=Data!$BT206,Data!$BN206=Data!$BU206),"Matched",IF(Data!$BM206=Data!$BT206,"Sec Missed", IF(Data!$BN206=Data!$BU206," Pri Missed", "Both Missed")))</f>
        <v>Both Missed</v>
      </c>
      <c r="CB206" s="42">
        <v>100.0</v>
      </c>
      <c r="CC206" s="42">
        <v>100.0</v>
      </c>
      <c r="CD206" s="42">
        <v>79.0</v>
      </c>
      <c r="CE206" s="43" t="s">
        <v>108</v>
      </c>
      <c r="CF206" s="43" t="s">
        <v>105</v>
      </c>
      <c r="CG206" s="43" t="s">
        <v>108</v>
      </c>
      <c r="CH206" s="45" t="s">
        <v>108</v>
      </c>
      <c r="CI206" s="43" t="s">
        <v>97</v>
      </c>
      <c r="CJ206" s="42">
        <v>100.0</v>
      </c>
      <c r="CK206" s="43" t="s">
        <v>105</v>
      </c>
      <c r="CL206" s="43" t="s">
        <v>102</v>
      </c>
      <c r="CM206" s="42">
        <v>100.0</v>
      </c>
      <c r="CN206" s="43" t="s">
        <v>99</v>
      </c>
      <c r="CO206" s="1"/>
      <c r="CP206" s="1"/>
      <c r="CQ206" s="1"/>
      <c r="CR206" s="1"/>
      <c r="CS206" s="1"/>
      <c r="CT206" s="1"/>
      <c r="CU206" s="1"/>
    </row>
    <row r="207" ht="48.0" customHeight="1">
      <c r="A207" s="28">
        <v>2361.0</v>
      </c>
      <c r="B207" s="29">
        <v>11.5</v>
      </c>
      <c r="C207" s="30">
        <v>12.0</v>
      </c>
      <c r="D207" s="30">
        <v>6.0</v>
      </c>
      <c r="E207" s="30">
        <v>3.0</v>
      </c>
      <c r="F207" s="30">
        <v>7.0</v>
      </c>
      <c r="G207" s="30">
        <v>25.0</v>
      </c>
      <c r="H207" s="30">
        <v>23.5</v>
      </c>
      <c r="I207" s="30">
        <v>28.0</v>
      </c>
      <c r="J207" s="30">
        <v>25.0</v>
      </c>
      <c r="K207" s="30">
        <v>19.0</v>
      </c>
      <c r="L207" s="30">
        <v>12.0</v>
      </c>
      <c r="M207" s="30">
        <v>12.0</v>
      </c>
      <c r="N207" s="30">
        <v>18.0</v>
      </c>
      <c r="O207" s="31">
        <f>LARGE(Data!$K207:$N207,1)</f>
        <v>19</v>
      </c>
      <c r="P207" s="31">
        <f>LARGE(Data!$K207:$N207,2)</f>
        <v>18</v>
      </c>
      <c r="Q207" s="31">
        <f>LARGE(Data!$K207:$N207,3)</f>
        <v>12</v>
      </c>
      <c r="R207" s="31">
        <f>LARGE(Data!$K207:$N207,4)</f>
        <v>12</v>
      </c>
      <c r="S207" s="32">
        <f>LARGE(Data!$C207:$F207,1)</f>
        <v>12</v>
      </c>
      <c r="T207" s="32">
        <f>LARGE(Data!$C207:$F207,2)</f>
        <v>7</v>
      </c>
      <c r="U207" s="32">
        <f>LARGE(Data!$C207:$F207,3)</f>
        <v>6</v>
      </c>
      <c r="V207" s="32">
        <f>LARGE(Data!$C207:$F207,4)</f>
        <v>3</v>
      </c>
      <c r="W207" s="33">
        <f>LARGE(Data!$G207:$J207,1)</f>
        <v>28</v>
      </c>
      <c r="X207" s="33">
        <f>LARGE(Data!$G207:$J207,2)</f>
        <v>25</v>
      </c>
      <c r="Y207" s="33">
        <f>LARGE(Data!$G207:$J207,3)</f>
        <v>25</v>
      </c>
      <c r="Z207" s="33">
        <f>LARGE(Data!$G207:$J207,4)</f>
        <v>23.5</v>
      </c>
      <c r="AA207" s="30">
        <f>Data!$O207-Data!$P207</f>
        <v>1</v>
      </c>
      <c r="AB207" s="30">
        <f>Data!$P207-Data!$Q207</f>
        <v>6</v>
      </c>
      <c r="AC207" s="30">
        <f>Data!$Q207-Data!$R207</f>
        <v>0</v>
      </c>
      <c r="AD207" s="30">
        <f>(Data!$AA207+Data!$AB207)/SUM(Data!$AA207:$AC207)</f>
        <v>1</v>
      </c>
      <c r="AE207" s="31">
        <f>Data!$AA207^2/SQRT(Data!$AA207^2+Data!$AB207^2+Data!$AC207^2)</f>
        <v>0.1643989873</v>
      </c>
      <c r="AF207" s="31">
        <f>Data!$AB207^2/SQRT(Data!$AA207^2+Data!$AB207^2+Data!$AC207^2)</f>
        <v>5.918363543</v>
      </c>
      <c r="AG207" s="31">
        <f>Data!$AC207^2/SQRT(Data!$AA207^2+Data!$AB207^2+Data!$AC207^2)</f>
        <v>0</v>
      </c>
      <c r="AH207" s="30">
        <f>Data!$S207-Data!$T207</f>
        <v>5</v>
      </c>
      <c r="AI207" s="30">
        <f>Data!$T207-Data!$U207</f>
        <v>1</v>
      </c>
      <c r="AJ207" s="30">
        <f>Data!$U207-Data!$V207</f>
        <v>3</v>
      </c>
      <c r="AK207" s="30">
        <f>(Data!$AH207+Data!$AI207)/(Data!$AH207+Data!$AI207+Data!$AJ207)</f>
        <v>0.6666666667</v>
      </c>
      <c r="AL207" s="32">
        <f>Data!$AH207^2/SQRT(Data!$AH207^2+Data!$AI207^2+Data!$AJ207^2)</f>
        <v>4.225771274</v>
      </c>
      <c r="AM207" s="32">
        <f>Data!$AI207^2/SQRT(Data!$AH207^2+Data!$AI207^2+Data!$AJ207^2)</f>
        <v>0.1690308509</v>
      </c>
      <c r="AN207" s="32">
        <f>Data!$AJ207^2/SQRT(Data!$AH207^2+Data!$AI207^2+Data!$AJ207^2)</f>
        <v>1.521277659</v>
      </c>
      <c r="AO207" s="30">
        <f>Data!$W207-Data!$X207</f>
        <v>3</v>
      </c>
      <c r="AP207" s="30">
        <f>Data!$X207-Data!$Y207</f>
        <v>0</v>
      </c>
      <c r="AQ207" s="30">
        <f>Data!$Y207-Data!$Z207</f>
        <v>1.5</v>
      </c>
      <c r="AR207" s="30">
        <f>(Data!$AO207+Data!$AP207)/(Data!$AO207+Data!$AP207+Data!$AQ207)</f>
        <v>0.6666666667</v>
      </c>
      <c r="AS207" s="33">
        <f>Data!$AO207^2/SQRT(Data!$AO207^2+Data!$AP207^2+Data!$AQ207^2)</f>
        <v>2.683281573</v>
      </c>
      <c r="AT207" s="33">
        <f>Data!$AP207^2/SQRT(Data!$AO207^2+Data!$AP207^2+Data!$AQ207^2)</f>
        <v>0</v>
      </c>
      <c r="AU207" s="33">
        <f>Data!$AQ207^2/SQRT(Data!$AO207^2+Data!$AP207^2+Data!$AQ207^2)</f>
        <v>0.6708203932</v>
      </c>
      <c r="AV207" s="34">
        <f>_xlfn.VAR.P(Data!$K207:$N207)</f>
        <v>10.6875</v>
      </c>
      <c r="AW207" s="35">
        <f>_xlfn.VAR.P(Data!$C207:$F207)</f>
        <v>10.5</v>
      </c>
      <c r="AX207" s="36">
        <f>_xlfn.VAR.P(Data!$G207:$J207)</f>
        <v>2.671875</v>
      </c>
      <c r="AY207" s="37"/>
      <c r="AZ207" s="38"/>
      <c r="BA207" s="39"/>
      <c r="BB207" s="30" t="str">
        <f>IF(AND(Data!$AE207&gt;Data!$AF207,Data!$AE207&gt;Data!$AG207),"1",IF(AND(Data!$AF207&gt;Data!$AE207,Data!$AF207&gt;Data!$AG207),IF(Data!$AF207&lt;2.5*Data!$AE207,"1.2",IF(OR(Data!$AE207&gt;2.5,Data!$AE207+Data!$AF207+Data!$AG207&lt;9),"2.2","2")),IF(AND(Data!$AG207&gt;3.5*Data!$AE207,Data!$AG207&gt;3.5*Data!$AF207,Data!$AE207+Data!$AF207+Data!$AG207&gt;11,Data!$AE207+Data!$AF207&lt;2,Data!$Q207&gt;=18),"3",IF((Data!$AE207&gt;3*Data!$AF207),"1.3",IF(AND(Data!$AF207&gt;3*Data!$AE207,Data!$AF207&gt;2),"2.3","3.3")))))</f>
        <v>2.2</v>
      </c>
      <c r="BC207" s="30" t="str">
        <f>IF(AND(Data!$AL207&gt;Data!$AM207,Data!$AL207&gt;Data!$AN207),"1",IF(AND(Data!$AM207&gt;Data!$AL207,Data!$AM207&gt;Data!$AN207),IF(Data!$AM207&lt;2.5*Data!$AL207,"1.2",IF(OR(Data!$AL207&gt;2.5,Data!$AL207+Data!$AM207+Data!$AN207&lt;9),"2.2","2")),IF(AND(Data!$AN207&gt;3.5*Data!$AL207,Data!$AN207&gt;3.5*Data!$AM207,Data!$AL207+Data!$AM207+Data!$AN207&gt;11,Data!$AL207+Data!$AM207&lt;2,Data!$U207&gt;=18),"3",IF((Data!$AL207&gt;3*Data!$AM207),"1.3",IF(AND(Data!$AM207&gt;3*Data!$AL207,Data!$AM207&gt;2),"2.3","3.3")))))</f>
        <v>1</v>
      </c>
      <c r="BD207" s="30" t="str">
        <f>IF(AND(Data!$AS207&gt;Data!$AT207,Data!$AS207&gt;Data!$AU207),"1",IF(AND(Data!$AT207&gt;Data!$AS207,Data!$AT207&gt;Data!$AU207),IF(Data!$AT207&lt;2.5*Data!$AS207,"1.2",IF(OR(Data!$AS207&gt;2.5,Data!$AS207+Data!$AT207+Data!$AU207&lt;9),"2.2","2")),IF(AND(Data!$AU207&gt;3.5*Data!$AS207,Data!$AU207&gt;3.5*Data!$AT207,Data!$AS207+Data!$AT207+Data!$AU207&gt;11,Data!$AS207+Data!$AT207&lt;2,Data!$Y207&gt;=18),"3",IF((Data!$AS207&gt;3*Data!$AT207),"1.3",IF(AND(Data!$AT207&gt;3*Data!$AS207,Data!$AT207&gt;2),"2.3","3.3")))))</f>
        <v>1</v>
      </c>
      <c r="BE207" s="30" t="str">
        <f t="array" ref="BE207">XLOOKUP(Data!$O207,Data!$K207:$N207,$K$1:$N$1,"?",0,1)&amp;XLOOKUP(Data!$P207,Data!$K207:$N207,$K$1:$N$1,"?",0,1)&amp;XLOOKUP(Data!$Q207,Data!$K207:$N207,$K$1:$N$1,"?",0,1)</f>
        <v>DCI</v>
      </c>
      <c r="BF207" s="30" t="str">
        <f t="array" ref="BF207">XLOOKUP(Data!$S207,Data!$C207:$F207,$C$1:$F$1,"?",0,1)&amp;XLOOKUP(Data!$T207,Data!$C207:$F207,$C$1:$F$1,"?",0,1)&amp;XLOOKUP(Data!$U207,Data!$C207:$F207,$C$1:$F$1,"?",0,1)</f>
        <v>DCI</v>
      </c>
      <c r="BG207" s="30" t="str">
        <f t="array" ref="BG207">XLOOKUP(Data!$W207,Data!$G207:$J207,$G$1:$J$1,"?",0,1)&amp;XLOOKUP(Data!$X207,Data!$G207:$J207,$G$1:$J$1,"?",0,1)&amp;XLOOKUP(Data!$Y207,Data!$G207:$J207,$G$1:$J$1,"?",0,1)</f>
        <v>SDD</v>
      </c>
      <c r="BH207" s="30" t="str">
        <f>VLOOKUP(LEFT(Data!$BE207,Data!$BB207),'Key 2'!$A$1:$C$40,2,FALSE)</f>
        <v>DC</v>
      </c>
      <c r="BI207" s="30" t="str">
        <f>VLOOKUP(LEFT(Data!$BF207,Data!$BC207),'Key 2'!$A$1:$C$40,2,FALSE)</f>
        <v>D</v>
      </c>
      <c r="BJ207" s="30" t="str">
        <f>VLOOKUP(LEFT(Data!$BG207,Data!$BD207),'Key 2'!$A$1:$C$40,2,FALSE)</f>
        <v>S</v>
      </c>
      <c r="BK207" s="30" t="str">
        <f>IF(AND(Data!$AV207&gt;=15,Data!$O207&gt;=20),"DG",IF(AND(Data!$AW207&gt;=15,Data!$S207&gt;=20),"MG",IF(AND(Data!$AV207&gt;=15,Data!$W207&gt;=20),"LG","0")))</f>
        <v>0</v>
      </c>
      <c r="BL207" s="30" t="str">
        <f>IF(AND(Data!$BK207="DG",Data!$AW207&gt;=15,Data!$S207&gt;=20,Data!$BH207&lt;&gt;Data!$BI207),"MG","LG")</f>
        <v>LG</v>
      </c>
      <c r="BM207" s="30" t="str">
        <f>IF(Data!$BK207="DG",Data!$BH207,IF(Data!$BK207="MG",Data!$BI207,Data!$BJ207))</f>
        <v>S</v>
      </c>
      <c r="BN207" s="30" t="str">
        <f>IF(Data!$BL207="DG",Data!$BH207,IF(Data!$BL207="MG",Data!$BI207,Data!$BJ207))</f>
        <v>S</v>
      </c>
      <c r="BO207" s="40"/>
      <c r="BP207" s="40"/>
      <c r="BQ207" s="40"/>
      <c r="BR207" s="41"/>
      <c r="BS207" s="41"/>
      <c r="BT207" s="41" t="str">
        <f>VLOOKUP(Data!$BR207,'Key 1'!$B$1:$D$15,2,FALSE)</f>
        <v>TI</v>
      </c>
      <c r="BU207" s="41" t="str">
        <f>VLOOKUP(Data!$BS207,'Key 1'!$B$1:$D$15,2,FALSE)</f>
        <v>TI</v>
      </c>
      <c r="BV207" s="41">
        <f>VLOOKUP(Data!$BR207,'Key 1'!$B$1:$D$15,3,FALSE)</f>
        <v>0</v>
      </c>
      <c r="BW207" s="41">
        <f>VLOOKUP(Data!$BS207,'Key 1'!$B$1:$D$15,3,FALSE)</f>
        <v>0</v>
      </c>
      <c r="BX207" s="41" t="str">
        <f>IF(Data!$BK207="DG",IF(INT(Data!$BB207)-Data!$BB207&lt;0,"Low","High"),IF(Data!$BK207="MG",IF(INT(Data!$BC207)-Data!$BC207&lt;0,"Low","High"),IF(Data!$BK207="LG",IF(INT(Data!$BD207)-Data!$BD207&lt;0,"Low","High"),"High")))</f>
        <v>High</v>
      </c>
      <c r="BY207" s="41" t="str">
        <f>IF(Data!$BL207="DG",IF(INT(Data!$BB207)-Data!$BB207&lt;0,"Low","High"),IF(Data!$BL207="MG",IF(INT(Data!$BC207)-Data!$BC207&lt;0,"Low","High"),IF(Data!$BL207="LG",IF(INT(Data!$BD207)-Data!$BD207&lt;0,"Low","High"),"High")))</f>
        <v>High</v>
      </c>
      <c r="BZ207" s="41" t="str">
        <f>IF(AND(Data!$BX207="High",Data!$BY207="High"),"High","Low")</f>
        <v>High</v>
      </c>
      <c r="CA207" s="41" t="str">
        <f>IF(AND(Data!$BM207=Data!$BT207,Data!$BN207=Data!$BU207),"Matched",IF(Data!$BM207=Data!$BT207,"Sec Missed", IF(Data!$BN207=Data!$BU207," Pri Missed", "Both Missed")))</f>
        <v>Both Missed</v>
      </c>
      <c r="CB207" s="43" t="s">
        <v>100</v>
      </c>
      <c r="CC207" s="42">
        <v>100.0</v>
      </c>
      <c r="CD207" s="43" t="s">
        <v>100</v>
      </c>
      <c r="CE207" s="44"/>
      <c r="CF207" s="43" t="s">
        <v>0</v>
      </c>
      <c r="CG207" s="44"/>
      <c r="CH207" s="45" t="s">
        <v>110</v>
      </c>
      <c r="CI207" s="44"/>
      <c r="CJ207" s="42">
        <v>0.0</v>
      </c>
      <c r="CK207" s="43" t="s">
        <v>110</v>
      </c>
      <c r="CL207" s="44"/>
      <c r="CM207" s="42">
        <v>0.0</v>
      </c>
      <c r="CN207" s="43" t="s">
        <v>99</v>
      </c>
      <c r="CO207" s="1"/>
      <c r="CP207" s="1"/>
      <c r="CQ207" s="1"/>
      <c r="CR207" s="1"/>
      <c r="CS207" s="1"/>
      <c r="CT207" s="1"/>
      <c r="CU207" s="1"/>
    </row>
    <row r="208" ht="48.0" customHeight="1">
      <c r="A208" s="28">
        <v>2362.0</v>
      </c>
      <c r="B208" s="29">
        <v>28.0</v>
      </c>
      <c r="C208" s="30">
        <v>20.0</v>
      </c>
      <c r="D208" s="30">
        <v>26.25</v>
      </c>
      <c r="E208" s="30">
        <v>3.0</v>
      </c>
      <c r="F208" s="30">
        <v>7.0</v>
      </c>
      <c r="G208" s="30">
        <v>11.0</v>
      </c>
      <c r="H208" s="30">
        <v>25.0</v>
      </c>
      <c r="I208" s="30">
        <v>12.0</v>
      </c>
      <c r="J208" s="30">
        <v>14.0</v>
      </c>
      <c r="K208" s="30">
        <v>15.0</v>
      </c>
      <c r="L208" s="30">
        <v>26.0</v>
      </c>
      <c r="M208" s="30">
        <v>6.0</v>
      </c>
      <c r="N208" s="30">
        <v>9.5</v>
      </c>
      <c r="O208" s="31">
        <f>LARGE(Data!$K208:$N208,1)</f>
        <v>26</v>
      </c>
      <c r="P208" s="31">
        <f>LARGE(Data!$K208:$N208,2)</f>
        <v>15</v>
      </c>
      <c r="Q208" s="31">
        <f>LARGE(Data!$K208:$N208,3)</f>
        <v>9.5</v>
      </c>
      <c r="R208" s="31">
        <f>LARGE(Data!$K208:$N208,4)</f>
        <v>6</v>
      </c>
      <c r="S208" s="32">
        <f>LARGE(Data!$C208:$F208,1)</f>
        <v>26.25</v>
      </c>
      <c r="T208" s="32">
        <f>LARGE(Data!$C208:$F208,2)</f>
        <v>20</v>
      </c>
      <c r="U208" s="32">
        <f>LARGE(Data!$C208:$F208,3)</f>
        <v>7</v>
      </c>
      <c r="V208" s="32">
        <f>LARGE(Data!$C208:$F208,4)</f>
        <v>3</v>
      </c>
      <c r="W208" s="33">
        <f>LARGE(Data!$G208:$J208,1)</f>
        <v>25</v>
      </c>
      <c r="X208" s="33">
        <f>LARGE(Data!$G208:$J208,2)</f>
        <v>14</v>
      </c>
      <c r="Y208" s="33">
        <f>LARGE(Data!$G208:$J208,3)</f>
        <v>12</v>
      </c>
      <c r="Z208" s="33">
        <f>LARGE(Data!$G208:$J208,4)</f>
        <v>11</v>
      </c>
      <c r="AA208" s="30">
        <f>Data!$O208-Data!$P208</f>
        <v>11</v>
      </c>
      <c r="AB208" s="30">
        <f>Data!$P208-Data!$Q208</f>
        <v>5.5</v>
      </c>
      <c r="AC208" s="30">
        <f>Data!$Q208-Data!$R208</f>
        <v>3.5</v>
      </c>
      <c r="AD208" s="30">
        <f>(Data!$AA208+Data!$AB208)/SUM(Data!$AA208:$AC208)</f>
        <v>0.825</v>
      </c>
      <c r="AE208" s="31">
        <f>Data!$AA208^2/SQRT(Data!$AA208^2+Data!$AB208^2+Data!$AC208^2)</f>
        <v>9.462948833</v>
      </c>
      <c r="AF208" s="31">
        <f>Data!$AB208^2/SQRT(Data!$AA208^2+Data!$AB208^2+Data!$AC208^2)</f>
        <v>2.365737208</v>
      </c>
      <c r="AG208" s="31">
        <f>Data!$AC208^2/SQRT(Data!$AA208^2+Data!$AB208^2+Data!$AC208^2)</f>
        <v>0.9580258116</v>
      </c>
      <c r="AH208" s="30">
        <f>Data!$S208-Data!$T208</f>
        <v>6.25</v>
      </c>
      <c r="AI208" s="30">
        <f>Data!$T208-Data!$U208</f>
        <v>13</v>
      </c>
      <c r="AJ208" s="30">
        <f>Data!$U208-Data!$V208</f>
        <v>4</v>
      </c>
      <c r="AK208" s="30">
        <f>(Data!$AH208+Data!$AI208)/(Data!$AH208+Data!$AI208+Data!$AJ208)</f>
        <v>0.8279569892</v>
      </c>
      <c r="AL208" s="32">
        <f>Data!$AH208^2/SQRT(Data!$AH208^2+Data!$AI208^2+Data!$AJ208^2)</f>
        <v>2.609609027</v>
      </c>
      <c r="AM208" s="32">
        <f>Data!$AI208^2/SQRT(Data!$AH208^2+Data!$AI208^2+Data!$AJ208^2)</f>
        <v>11.2902125</v>
      </c>
      <c r="AN208" s="32">
        <f>Data!$AJ208^2/SQRT(Data!$AH208^2+Data!$AI208^2+Data!$AJ208^2)</f>
        <v>1.068895858</v>
      </c>
      <c r="AO208" s="30">
        <f>Data!$W208-Data!$X208</f>
        <v>11</v>
      </c>
      <c r="AP208" s="30">
        <f>Data!$X208-Data!$Y208</f>
        <v>2</v>
      </c>
      <c r="AQ208" s="30">
        <f>Data!$Y208-Data!$Z208</f>
        <v>1</v>
      </c>
      <c r="AR208" s="30">
        <f>(Data!$AO208+Data!$AP208)/(Data!$AO208+Data!$AP208+Data!$AQ208)</f>
        <v>0.9285714286</v>
      </c>
      <c r="AS208" s="33">
        <f>Data!$AO208^2/SQRT(Data!$AO208^2+Data!$AP208^2+Data!$AQ208^2)</f>
        <v>10.77953676</v>
      </c>
      <c r="AT208" s="33">
        <f>Data!$AP208^2/SQRT(Data!$AO208^2+Data!$AP208^2+Data!$AQ208^2)</f>
        <v>0.3563483225</v>
      </c>
      <c r="AU208" s="33">
        <f>Data!$AQ208^2/SQRT(Data!$AO208^2+Data!$AP208^2+Data!$AQ208^2)</f>
        <v>0.08908708064</v>
      </c>
      <c r="AV208" s="34">
        <f>_xlfn.VAR.P(Data!$K208:$N208)</f>
        <v>57.296875</v>
      </c>
      <c r="AW208" s="35">
        <f>_xlfn.VAR.P(Data!$C208:$F208)</f>
        <v>89.01171875</v>
      </c>
      <c r="AX208" s="36">
        <f>_xlfn.VAR.P(Data!$G208:$J208)</f>
        <v>31.25</v>
      </c>
      <c r="AY208" s="37"/>
      <c r="AZ208" s="38"/>
      <c r="BA208" s="39"/>
      <c r="BB208" s="30" t="str">
        <f>IF(AND(Data!$AE208&gt;Data!$AF208,Data!$AE208&gt;Data!$AG208),"1",IF(AND(Data!$AF208&gt;Data!$AE208,Data!$AF208&gt;Data!$AG208),IF(Data!$AF208&lt;2.5*Data!$AE208,"1.2",IF(OR(Data!$AE208&gt;2.5,Data!$AE208+Data!$AF208+Data!$AG208&lt;9),"2.2","2")),IF(AND(Data!$AG208&gt;3.5*Data!$AE208,Data!$AG208&gt;3.5*Data!$AF208,Data!$AE208+Data!$AF208+Data!$AG208&gt;11,Data!$AE208+Data!$AF208&lt;2,Data!$Q208&gt;=18),"3",IF((Data!$AE208&gt;3*Data!$AF208),"1.3",IF(AND(Data!$AF208&gt;3*Data!$AE208,Data!$AF208&gt;2),"2.3","3.3")))))</f>
        <v>1</v>
      </c>
      <c r="BC208" s="30" t="str">
        <f>IF(AND(Data!$AL208&gt;Data!$AM208,Data!$AL208&gt;Data!$AN208),"1",IF(AND(Data!$AM208&gt;Data!$AL208,Data!$AM208&gt;Data!$AN208),IF(Data!$AM208&lt;2.5*Data!$AL208,"1.2",IF(OR(Data!$AL208&gt;2.5,Data!$AL208+Data!$AM208+Data!$AN208&lt;9),"2.2","2")),IF(AND(Data!$AN208&gt;3.5*Data!$AL208,Data!$AN208&gt;3.5*Data!$AM208,Data!$AL208+Data!$AM208+Data!$AN208&gt;11,Data!$AL208+Data!$AM208&lt;2,Data!$U208&gt;=18),"3",IF((Data!$AL208&gt;3*Data!$AM208),"1.3",IF(AND(Data!$AM208&gt;3*Data!$AL208,Data!$AM208&gt;2),"2.3","3.3")))))</f>
        <v>2.2</v>
      </c>
      <c r="BD208" s="30" t="str">
        <f>IF(AND(Data!$AS208&gt;Data!$AT208,Data!$AS208&gt;Data!$AU208),"1",IF(AND(Data!$AT208&gt;Data!$AS208,Data!$AT208&gt;Data!$AU208),IF(Data!$AT208&lt;2.5*Data!$AS208,"1.2",IF(OR(Data!$AS208&gt;2.5,Data!$AS208+Data!$AT208+Data!$AU208&lt;9),"2.2","2")),IF(AND(Data!$AU208&gt;3.5*Data!$AS208,Data!$AU208&gt;3.5*Data!$AT208,Data!$AS208+Data!$AT208+Data!$AU208&gt;11,Data!$AS208+Data!$AT208&lt;2,Data!$Y208&gt;=18),"3",IF((Data!$AS208&gt;3*Data!$AT208),"1.3",IF(AND(Data!$AT208&gt;3*Data!$AS208,Data!$AT208&gt;2),"2.3","3.3")))))</f>
        <v>1</v>
      </c>
      <c r="BE208" s="30" t="str">
        <f t="array" ref="BE208">XLOOKUP(Data!$O208,Data!$K208:$N208,$K$1:$N$1,"?",0,1)&amp;XLOOKUP(Data!$P208,Data!$K208:$N208,$K$1:$N$1,"?",0,1)&amp;XLOOKUP(Data!$Q208,Data!$K208:$N208,$K$1:$N$1,"?",0,1)</f>
        <v>IDC</v>
      </c>
      <c r="BF208" s="30" t="str">
        <f t="array" ref="BF208">XLOOKUP(Data!$S208,Data!$C208:$F208,$C$1:$F$1,"?",0,1)&amp;XLOOKUP(Data!$T208,Data!$C208:$F208,$C$1:$F$1,"?",0,1)&amp;XLOOKUP(Data!$U208,Data!$C208:$F208,$C$1:$F$1,"?",0,1)</f>
        <v>IDC</v>
      </c>
      <c r="BG208" s="30" t="str">
        <f t="array" ref="BG208">XLOOKUP(Data!$W208,Data!$G208:$J208,$G$1:$J$1,"?",0,1)&amp;XLOOKUP(Data!$X208,Data!$G208:$J208,$G$1:$J$1,"?",0,1)&amp;XLOOKUP(Data!$Y208,Data!$G208:$J208,$G$1:$J$1,"?",0,1)</f>
        <v>ICS</v>
      </c>
      <c r="BH208" s="30" t="str">
        <f>VLOOKUP(LEFT(Data!$BE208,Data!$BB208),'Key 2'!$A$1:$C$40,2,FALSE)</f>
        <v>I</v>
      </c>
      <c r="BI208" s="30" t="str">
        <f>VLOOKUP(LEFT(Data!$BF208,Data!$BC208),'Key 2'!$A$1:$C$40,2,FALSE)</f>
        <v>DI</v>
      </c>
      <c r="BJ208" s="30" t="str">
        <f>VLOOKUP(LEFT(Data!$BG208,Data!$BD208),'Key 2'!$A$1:$C$40,2,FALSE)</f>
        <v>I</v>
      </c>
      <c r="BK208" s="30" t="str">
        <f>IF(AND(Data!$AV208&gt;=15,Data!$O208&gt;=20),"DG",IF(AND(Data!$AW208&gt;=15,Data!$S208&gt;=20),"MG",IF(AND(Data!$AV208&gt;=15,Data!$W208&gt;=20),"LG","0")))</f>
        <v>DG</v>
      </c>
      <c r="BL208" s="30" t="str">
        <f>IF(AND(Data!$BK208="DG",Data!$AW208&gt;=15,Data!$S208&gt;=20,Data!$BH208&lt;&gt;Data!$BI208),"MG","LG")</f>
        <v>MG</v>
      </c>
      <c r="BM208" s="30" t="str">
        <f>IF(Data!$BK208="DG",Data!$BH208,IF(Data!$BK208="MG",Data!$BI208,Data!$BJ208))</f>
        <v>I</v>
      </c>
      <c r="BN208" s="30" t="str">
        <f>IF(Data!$BL208="DG",Data!$BH208,IF(Data!$BL208="MG",Data!$BI208,Data!$BJ208))</f>
        <v>DI</v>
      </c>
      <c r="BO208" s="40"/>
      <c r="BP208" s="40"/>
      <c r="BQ208" s="40"/>
      <c r="BR208" s="41"/>
      <c r="BS208" s="41"/>
      <c r="BT208" s="41" t="str">
        <f>VLOOKUP(Data!$BR208,'Key 1'!$B$1:$D$15,2,FALSE)</f>
        <v>TI</v>
      </c>
      <c r="BU208" s="41" t="str">
        <f>VLOOKUP(Data!$BS208,'Key 1'!$B$1:$D$15,2,FALSE)</f>
        <v>TI</v>
      </c>
      <c r="BV208" s="41">
        <f>VLOOKUP(Data!$BR208,'Key 1'!$B$1:$D$15,3,FALSE)</f>
        <v>0</v>
      </c>
      <c r="BW208" s="41">
        <f>VLOOKUP(Data!$BS208,'Key 1'!$B$1:$D$15,3,FALSE)</f>
        <v>0</v>
      </c>
      <c r="BX208" s="41" t="str">
        <f>IF(Data!$BK208="DG",IF(INT(Data!$BB208)-Data!$BB208&lt;0,"Low","High"),IF(Data!$BK208="MG",IF(INT(Data!$BC208)-Data!$BC208&lt;0,"Low","High"),IF(Data!$BK208="LG",IF(INT(Data!$BD208)-Data!$BD208&lt;0,"Low","High"),"High")))</f>
        <v>High</v>
      </c>
      <c r="BY208" s="41" t="str">
        <f>IF(Data!$BL208="DG",IF(INT(Data!$BB208)-Data!$BB208&lt;0,"Low","High"),IF(Data!$BL208="MG",IF(INT(Data!$BC208)-Data!$BC208&lt;0,"Low","High"),IF(Data!$BL208="LG",IF(INT(Data!$BD208)-Data!$BD208&lt;0,"Low","High"),"High")))</f>
        <v>Low</v>
      </c>
      <c r="BZ208" s="41" t="str">
        <f>IF(AND(Data!$BX208="High",Data!$BY208="High"),"High","Low")</f>
        <v>Low</v>
      </c>
      <c r="CA208" s="41" t="str">
        <f>IF(AND(Data!$BM208=Data!$BT208,Data!$BN208=Data!$BU208),"Matched",IF(Data!$BM208=Data!$BT208,"Sec Missed", IF(Data!$BN208=Data!$BU208," Pri Missed", "Both Missed")))</f>
        <v>Both Missed</v>
      </c>
      <c r="CB208" s="42">
        <v>100.0</v>
      </c>
      <c r="CC208" s="42">
        <v>100.0</v>
      </c>
      <c r="CD208" s="42">
        <v>100.0</v>
      </c>
      <c r="CE208" s="43" t="s">
        <v>1</v>
      </c>
      <c r="CF208" s="43" t="s">
        <v>15</v>
      </c>
      <c r="CG208" s="43" t="s">
        <v>1</v>
      </c>
      <c r="CH208" s="45" t="s">
        <v>1</v>
      </c>
      <c r="CI208" s="43" t="s">
        <v>97</v>
      </c>
      <c r="CJ208" s="42">
        <v>100.0</v>
      </c>
      <c r="CK208" s="43" t="s">
        <v>15</v>
      </c>
      <c r="CL208" s="43" t="s">
        <v>102</v>
      </c>
      <c r="CM208" s="42">
        <v>100.0</v>
      </c>
      <c r="CN208" s="43" t="s">
        <v>99</v>
      </c>
      <c r="CO208" s="1"/>
      <c r="CP208" s="1"/>
      <c r="CQ208" s="1"/>
      <c r="CR208" s="1"/>
      <c r="CS208" s="1"/>
      <c r="CT208" s="1"/>
      <c r="CU208" s="1"/>
    </row>
    <row r="209" ht="48.0" customHeight="1">
      <c r="A209" s="28">
        <v>2363.0</v>
      </c>
      <c r="B209" s="29">
        <v>28.0</v>
      </c>
      <c r="C209" s="30">
        <v>12.0</v>
      </c>
      <c r="D209" s="30">
        <v>4.0</v>
      </c>
      <c r="E209" s="30">
        <v>19.0</v>
      </c>
      <c r="F209" s="30">
        <v>24.0</v>
      </c>
      <c r="G209" s="30">
        <v>21.0</v>
      </c>
      <c r="H209" s="30">
        <v>2.75</v>
      </c>
      <c r="I209" s="30">
        <v>12.0</v>
      </c>
      <c r="J209" s="30">
        <v>27.0</v>
      </c>
      <c r="K209" s="30">
        <v>16.0</v>
      </c>
      <c r="L209" s="30">
        <v>2.7777777777777777</v>
      </c>
      <c r="M209" s="30">
        <v>15.0</v>
      </c>
      <c r="N209" s="30">
        <v>25.33333333333332</v>
      </c>
      <c r="O209" s="31">
        <f>LARGE(Data!$K209:$N209,1)</f>
        <v>25.33333333</v>
      </c>
      <c r="P209" s="31">
        <f>LARGE(Data!$K209:$N209,2)</f>
        <v>16</v>
      </c>
      <c r="Q209" s="31">
        <f>LARGE(Data!$K209:$N209,3)</f>
        <v>15</v>
      </c>
      <c r="R209" s="31">
        <f>LARGE(Data!$K209:$N209,4)</f>
        <v>2.777777778</v>
      </c>
      <c r="S209" s="32">
        <f>LARGE(Data!$C209:$F209,1)</f>
        <v>24</v>
      </c>
      <c r="T209" s="32">
        <f>LARGE(Data!$C209:$F209,2)</f>
        <v>19</v>
      </c>
      <c r="U209" s="32">
        <f>LARGE(Data!$C209:$F209,3)</f>
        <v>12</v>
      </c>
      <c r="V209" s="32">
        <f>LARGE(Data!$C209:$F209,4)</f>
        <v>4</v>
      </c>
      <c r="W209" s="33">
        <f>LARGE(Data!$G209:$J209,1)</f>
        <v>27</v>
      </c>
      <c r="X209" s="33">
        <f>LARGE(Data!$G209:$J209,2)</f>
        <v>21</v>
      </c>
      <c r="Y209" s="33">
        <f>LARGE(Data!$G209:$J209,3)</f>
        <v>12</v>
      </c>
      <c r="Z209" s="33">
        <f>LARGE(Data!$G209:$J209,4)</f>
        <v>2.75</v>
      </c>
      <c r="AA209" s="30">
        <f>Data!$O209-Data!$P209</f>
        <v>9.333333333</v>
      </c>
      <c r="AB209" s="30">
        <f>Data!$P209-Data!$Q209</f>
        <v>1</v>
      </c>
      <c r="AC209" s="30">
        <f>Data!$Q209-Data!$R209</f>
        <v>12.22222222</v>
      </c>
      <c r="AD209" s="30">
        <f>(Data!$AA209+Data!$AB209)/SUM(Data!$AA209:$AC209)</f>
        <v>0.4581280788</v>
      </c>
      <c r="AE209" s="31">
        <f>Data!$AA209^2/SQRT(Data!$AA209^2+Data!$AB209^2+Data!$AC209^2)</f>
        <v>5.652588755</v>
      </c>
      <c r="AF209" s="31">
        <f>Data!$AB209^2/SQRT(Data!$AA209^2+Data!$AB209^2+Data!$AC209^2)</f>
        <v>0.06488941172</v>
      </c>
      <c r="AG209" s="31">
        <f>Data!$AC209^2/SQRT(Data!$AA209^2+Data!$AB209^2+Data!$AC209^2)</f>
        <v>9.693356566</v>
      </c>
      <c r="AH209" s="30">
        <f>Data!$S209-Data!$T209</f>
        <v>5</v>
      </c>
      <c r="AI209" s="30">
        <f>Data!$T209-Data!$U209</f>
        <v>7</v>
      </c>
      <c r="AJ209" s="30">
        <f>Data!$U209-Data!$V209</f>
        <v>8</v>
      </c>
      <c r="AK209" s="30">
        <f>(Data!$AH209+Data!$AI209)/(Data!$AH209+Data!$AI209+Data!$AJ209)</f>
        <v>0.6</v>
      </c>
      <c r="AL209" s="32">
        <f>Data!$AH209^2/SQRT(Data!$AH209^2+Data!$AI209^2+Data!$AJ209^2)</f>
        <v>2.128141327</v>
      </c>
      <c r="AM209" s="32">
        <f>Data!$AI209^2/SQRT(Data!$AH209^2+Data!$AI209^2+Data!$AJ209^2)</f>
        <v>4.171157001</v>
      </c>
      <c r="AN209" s="32">
        <f>Data!$AJ209^2/SQRT(Data!$AH209^2+Data!$AI209^2+Data!$AJ209^2)</f>
        <v>5.448041797</v>
      </c>
      <c r="AO209" s="30">
        <f>Data!$W209-Data!$X209</f>
        <v>6</v>
      </c>
      <c r="AP209" s="30">
        <f>Data!$X209-Data!$Y209</f>
        <v>9</v>
      </c>
      <c r="AQ209" s="30">
        <f>Data!$Y209-Data!$Z209</f>
        <v>9.25</v>
      </c>
      <c r="AR209" s="30">
        <f>(Data!$AO209+Data!$AP209)/(Data!$AO209+Data!$AP209+Data!$AQ209)</f>
        <v>0.618556701</v>
      </c>
      <c r="AS209" s="33">
        <f>Data!$AO209^2/SQRT(Data!$AO209^2+Data!$AP209^2+Data!$AQ209^2)</f>
        <v>2.529431814</v>
      </c>
      <c r="AT209" s="33">
        <f>Data!$AP209^2/SQRT(Data!$AO209^2+Data!$AP209^2+Data!$AQ209^2)</f>
        <v>5.691221581</v>
      </c>
      <c r="AU209" s="33">
        <f>Data!$AQ209^2/SQRT(Data!$AO209^2+Data!$AP209^2+Data!$AQ209^2)</f>
        <v>6.011791933</v>
      </c>
      <c r="AV209" s="34">
        <f>_xlfn.VAR.P(Data!$K209:$N209)</f>
        <v>64.24074074</v>
      </c>
      <c r="AW209" s="35">
        <f>_xlfn.VAR.P(Data!$C209:$F209)</f>
        <v>56.6875</v>
      </c>
      <c r="AX209" s="36">
        <f>_xlfn.VAR.P(Data!$G209:$J209)</f>
        <v>84.29296875</v>
      </c>
      <c r="AY209" s="37"/>
      <c r="AZ209" s="38"/>
      <c r="BA209" s="39"/>
      <c r="BB209" s="30" t="str">
        <f>IF(AND(Data!$AE209&gt;Data!$AF209,Data!$AE209&gt;Data!$AG209),"1",IF(AND(Data!$AF209&gt;Data!$AE209,Data!$AF209&gt;Data!$AG209),IF(Data!$AF209&lt;2.5*Data!$AE209,"1.2",IF(OR(Data!$AE209&gt;2.5,Data!$AE209+Data!$AF209+Data!$AG209&lt;9),"2.2","2")),IF(AND(Data!$AG209&gt;3.5*Data!$AE209,Data!$AG209&gt;3.5*Data!$AF209,Data!$AE209+Data!$AF209+Data!$AG209&gt;11,Data!$AE209+Data!$AF209&lt;2,Data!$Q209&gt;=18),"3",IF((Data!$AE209&gt;3*Data!$AF209),"1.3",IF(AND(Data!$AF209&gt;3*Data!$AE209,Data!$AF209&gt;2),"2.3","3.3")))))</f>
        <v>1.3</v>
      </c>
      <c r="BC209" s="30" t="str">
        <f>IF(AND(Data!$AL209&gt;Data!$AM209,Data!$AL209&gt;Data!$AN209),"1",IF(AND(Data!$AM209&gt;Data!$AL209,Data!$AM209&gt;Data!$AN209),IF(Data!$AM209&lt;2.5*Data!$AL209,"1.2",IF(OR(Data!$AL209&gt;2.5,Data!$AL209+Data!$AM209+Data!$AN209&lt;9),"2.2","2")),IF(AND(Data!$AN209&gt;3.5*Data!$AL209,Data!$AN209&gt;3.5*Data!$AM209,Data!$AL209+Data!$AM209+Data!$AN209&gt;11,Data!$AL209+Data!$AM209&lt;2,Data!$U209&gt;=18),"3",IF((Data!$AL209&gt;3*Data!$AM209),"1.3",IF(AND(Data!$AM209&gt;3*Data!$AL209,Data!$AM209&gt;2),"2.3","3.3")))))</f>
        <v>3.3</v>
      </c>
      <c r="BD209" s="30" t="str">
        <f>IF(AND(Data!$AS209&gt;Data!$AT209,Data!$AS209&gt;Data!$AU209),"1",IF(AND(Data!$AT209&gt;Data!$AS209,Data!$AT209&gt;Data!$AU209),IF(Data!$AT209&lt;2.5*Data!$AS209,"1.2",IF(OR(Data!$AS209&gt;2.5,Data!$AS209+Data!$AT209+Data!$AU209&lt;9),"2.2","2")),IF(AND(Data!$AU209&gt;3.5*Data!$AS209,Data!$AU209&gt;3.5*Data!$AT209,Data!$AS209+Data!$AT209+Data!$AU209&gt;11,Data!$AS209+Data!$AT209&lt;2,Data!$Y209&gt;=18),"3",IF((Data!$AS209&gt;3*Data!$AT209),"1.3",IF(AND(Data!$AT209&gt;3*Data!$AS209,Data!$AT209&gt;2),"2.3","3.3")))))</f>
        <v>3.3</v>
      </c>
      <c r="BE209" s="30" t="str">
        <f t="array" ref="BE209">XLOOKUP(Data!$O209,Data!$K209:$N209,$K$1:$N$1,"?",0,1)&amp;XLOOKUP(Data!$P209,Data!$K209:$N209,$K$1:$N$1,"?",0,1)&amp;XLOOKUP(Data!$Q209,Data!$K209:$N209,$K$1:$N$1,"?",0,1)</f>
        <v>CDS</v>
      </c>
      <c r="BF209" s="30" t="str">
        <f t="array" ref="BF209">XLOOKUP(Data!$S209,Data!$C209:$F209,$C$1:$F$1,"?",0,1)&amp;XLOOKUP(Data!$T209,Data!$C209:$F209,$C$1:$F$1,"?",0,1)&amp;XLOOKUP(Data!$U209,Data!$C209:$F209,$C$1:$F$1,"?",0,1)</f>
        <v>CSD</v>
      </c>
      <c r="BG209" s="30" t="str">
        <f t="array" ref="BG209">XLOOKUP(Data!$W209,Data!$G209:$J209,$G$1:$J$1,"?",0,1)&amp;XLOOKUP(Data!$X209,Data!$G209:$J209,$G$1:$J$1,"?",0,1)&amp;XLOOKUP(Data!$Y209,Data!$G209:$J209,$G$1:$J$1,"?",0,1)</f>
        <v>CDS</v>
      </c>
      <c r="BH209" s="30" t="str">
        <f>VLOOKUP(LEFT(Data!$BE209,Data!$BB209),'Key 2'!$A$1:$C$40,2,FALSE)</f>
        <v>C</v>
      </c>
      <c r="BI209" s="30" t="str">
        <f>VLOOKUP(LEFT(Data!$BF209,Data!$BC209),'Key 2'!$A$1:$C$40,2,FALSE)</f>
        <v>DSC</v>
      </c>
      <c r="BJ209" s="30" t="str">
        <f>VLOOKUP(LEFT(Data!$BG209,Data!$BD209),'Key 2'!$A$1:$C$40,2,FALSE)</f>
        <v>DSC</v>
      </c>
      <c r="BK209" s="30" t="str">
        <f>IF(AND(Data!$AV209&gt;=15,Data!$O209&gt;=20),"DG",IF(AND(Data!$AW209&gt;=15,Data!$S209&gt;=20),"MG",IF(AND(Data!$AV209&gt;=15,Data!$W209&gt;=20),"LG","0")))</f>
        <v>DG</v>
      </c>
      <c r="BL209" s="30" t="str">
        <f>IF(AND(Data!$BK209="DG",Data!$AW209&gt;=15,Data!$S209&gt;=20,Data!$BH209&lt;&gt;Data!$BI209),"MG","LG")</f>
        <v>MG</v>
      </c>
      <c r="BM209" s="30" t="str">
        <f>IF(Data!$BK209="DG",Data!$BH209,IF(Data!$BK209="MG",Data!$BI209,Data!$BJ209))</f>
        <v>C</v>
      </c>
      <c r="BN209" s="30" t="str">
        <f>IF(Data!$BL209="DG",Data!$BH209,IF(Data!$BL209="MG",Data!$BI209,Data!$BJ209))</f>
        <v>DSC</v>
      </c>
      <c r="BO209" s="40"/>
      <c r="BP209" s="40"/>
      <c r="BQ209" s="40"/>
      <c r="BR209" s="41"/>
      <c r="BS209" s="41"/>
      <c r="BT209" s="41" t="str">
        <f>VLOOKUP(Data!$BR209,'Key 1'!$B$1:$D$15,2,FALSE)</f>
        <v>TI</v>
      </c>
      <c r="BU209" s="41" t="str">
        <f>VLOOKUP(Data!$BS209,'Key 1'!$B$1:$D$15,2,FALSE)</f>
        <v>TI</v>
      </c>
      <c r="BV209" s="41">
        <f>VLOOKUP(Data!$BR209,'Key 1'!$B$1:$D$15,3,FALSE)</f>
        <v>0</v>
      </c>
      <c r="BW209" s="41">
        <f>VLOOKUP(Data!$BS209,'Key 1'!$B$1:$D$15,3,FALSE)</f>
        <v>0</v>
      </c>
      <c r="BX209" s="41" t="str">
        <f>IF(Data!$BK209="DG",IF(INT(Data!$BB209)-Data!$BB209&lt;0,"Low","High"),IF(Data!$BK209="MG",IF(INT(Data!$BC209)-Data!$BC209&lt;0,"Low","High"),IF(Data!$BK209="LG",IF(INT(Data!$BD209)-Data!$BD209&lt;0,"Low","High"),"High")))</f>
        <v>Low</v>
      </c>
      <c r="BY209" s="41" t="str">
        <f>IF(Data!$BL209="DG",IF(INT(Data!$BB209)-Data!$BB209&lt;0,"Low","High"),IF(Data!$BL209="MG",IF(INT(Data!$BC209)-Data!$BC209&lt;0,"Low","High"),IF(Data!$BL209="LG",IF(INT(Data!$BD209)-Data!$BD209&lt;0,"Low","High"),"High")))</f>
        <v>Low</v>
      </c>
      <c r="BZ209" s="41" t="str">
        <f>IF(AND(Data!$BX209="High",Data!$BY209="High"),"High","Low")</f>
        <v>Low</v>
      </c>
      <c r="CA209" s="41" t="str">
        <f>IF(AND(Data!$BM209=Data!$BT209,Data!$BN209=Data!$BU209),"Matched",IF(Data!$BM209=Data!$BT209,"Sec Missed", IF(Data!$BN209=Data!$BU209," Pri Missed", "Both Missed")))</f>
        <v>Both Missed</v>
      </c>
      <c r="CB209" s="42">
        <v>100.0</v>
      </c>
      <c r="CC209" s="42">
        <v>100.0</v>
      </c>
      <c r="CD209" s="42">
        <v>100.0</v>
      </c>
      <c r="CE209" s="43" t="s">
        <v>3</v>
      </c>
      <c r="CF209" s="43" t="s">
        <v>105</v>
      </c>
      <c r="CG209" s="43" t="s">
        <v>17</v>
      </c>
      <c r="CH209" s="45" t="s">
        <v>3</v>
      </c>
      <c r="CI209" s="43" t="s">
        <v>97</v>
      </c>
      <c r="CJ209" s="42">
        <v>100.0</v>
      </c>
      <c r="CK209" s="43" t="s">
        <v>105</v>
      </c>
      <c r="CL209" s="43" t="s">
        <v>102</v>
      </c>
      <c r="CM209" s="42">
        <v>100.0</v>
      </c>
      <c r="CN209" s="43" t="s">
        <v>99</v>
      </c>
      <c r="CO209" s="1"/>
      <c r="CP209" s="1"/>
      <c r="CQ209" s="1"/>
      <c r="CR209" s="1"/>
      <c r="CS209" s="1"/>
      <c r="CT209" s="1"/>
      <c r="CU209" s="1"/>
    </row>
    <row r="210" ht="48.0" customHeight="1">
      <c r="A210" s="28">
        <v>2364.0</v>
      </c>
      <c r="B210" s="29">
        <v>28.0</v>
      </c>
      <c r="C210" s="30">
        <v>19.0</v>
      </c>
      <c r="D210" s="30">
        <v>12.0</v>
      </c>
      <c r="E210" s="30">
        <v>19.0</v>
      </c>
      <c r="F210" s="30">
        <v>16.0</v>
      </c>
      <c r="G210" s="30">
        <v>11.0</v>
      </c>
      <c r="H210" s="30">
        <v>10.0</v>
      </c>
      <c r="I210" s="30">
        <v>18.0</v>
      </c>
      <c r="J210" s="30">
        <v>22.0</v>
      </c>
      <c r="K210" s="30">
        <v>14.5</v>
      </c>
      <c r="L210" s="30">
        <v>9.5</v>
      </c>
      <c r="M210" s="30">
        <v>19.0</v>
      </c>
      <c r="N210" s="30">
        <v>19.0</v>
      </c>
      <c r="O210" s="31">
        <f>LARGE(Data!$K210:$N210,1)</f>
        <v>19</v>
      </c>
      <c r="P210" s="31">
        <f>LARGE(Data!$K210:$N210,2)</f>
        <v>19</v>
      </c>
      <c r="Q210" s="31">
        <f>LARGE(Data!$K210:$N210,3)</f>
        <v>14.5</v>
      </c>
      <c r="R210" s="31">
        <f>LARGE(Data!$K210:$N210,4)</f>
        <v>9.5</v>
      </c>
      <c r="S210" s="32">
        <f>LARGE(Data!$C210:$F210,1)</f>
        <v>19</v>
      </c>
      <c r="T210" s="32">
        <f>LARGE(Data!$C210:$F210,2)</f>
        <v>19</v>
      </c>
      <c r="U210" s="32">
        <f>LARGE(Data!$C210:$F210,3)</f>
        <v>16</v>
      </c>
      <c r="V210" s="32">
        <f>LARGE(Data!$C210:$F210,4)</f>
        <v>12</v>
      </c>
      <c r="W210" s="33">
        <f>LARGE(Data!$G210:$J210,1)</f>
        <v>22</v>
      </c>
      <c r="X210" s="33">
        <f>LARGE(Data!$G210:$J210,2)</f>
        <v>18</v>
      </c>
      <c r="Y210" s="33">
        <f>LARGE(Data!$G210:$J210,3)</f>
        <v>11</v>
      </c>
      <c r="Z210" s="33">
        <f>LARGE(Data!$G210:$J210,4)</f>
        <v>10</v>
      </c>
      <c r="AA210" s="30">
        <f>Data!$O210-Data!$P210</f>
        <v>0</v>
      </c>
      <c r="AB210" s="30">
        <f>Data!$P210-Data!$Q210</f>
        <v>4.5</v>
      </c>
      <c r="AC210" s="30">
        <f>Data!$Q210-Data!$R210</f>
        <v>5</v>
      </c>
      <c r="AD210" s="30">
        <f>(Data!$AA210+Data!$AB210)/SUM(Data!$AA210:$AC210)</f>
        <v>0.4736842105</v>
      </c>
      <c r="AE210" s="31">
        <f>Data!$AA210^2/SQRT(Data!$AA210^2+Data!$AB210^2+Data!$AC210^2)</f>
        <v>0</v>
      </c>
      <c r="AF210" s="31">
        <f>Data!$AB210^2/SQRT(Data!$AA210^2+Data!$AB210^2+Data!$AC210^2)</f>
        <v>3.010341292</v>
      </c>
      <c r="AG210" s="31">
        <f>Data!$AC210^2/SQRT(Data!$AA210^2+Data!$AB210^2+Data!$AC210^2)</f>
        <v>3.716470731</v>
      </c>
      <c r="AH210" s="30">
        <f>Data!$S210-Data!$T210</f>
        <v>0</v>
      </c>
      <c r="AI210" s="30">
        <f>Data!$T210-Data!$U210</f>
        <v>3</v>
      </c>
      <c r="AJ210" s="30">
        <f>Data!$U210-Data!$V210</f>
        <v>4</v>
      </c>
      <c r="AK210" s="30">
        <f>(Data!$AH210+Data!$AI210)/(Data!$AH210+Data!$AI210+Data!$AJ210)</f>
        <v>0.4285714286</v>
      </c>
      <c r="AL210" s="32">
        <f>Data!$AH210^2/SQRT(Data!$AH210^2+Data!$AI210^2+Data!$AJ210^2)</f>
        <v>0</v>
      </c>
      <c r="AM210" s="32">
        <f>Data!$AI210^2/SQRT(Data!$AH210^2+Data!$AI210^2+Data!$AJ210^2)</f>
        <v>1.8</v>
      </c>
      <c r="AN210" s="32">
        <f>Data!$AJ210^2/SQRT(Data!$AH210^2+Data!$AI210^2+Data!$AJ210^2)</f>
        <v>3.2</v>
      </c>
      <c r="AO210" s="30">
        <f>Data!$W210-Data!$X210</f>
        <v>4</v>
      </c>
      <c r="AP210" s="30">
        <f>Data!$X210-Data!$Y210</f>
        <v>7</v>
      </c>
      <c r="AQ210" s="30">
        <f>Data!$Y210-Data!$Z210</f>
        <v>1</v>
      </c>
      <c r="AR210" s="30">
        <f>(Data!$AO210+Data!$AP210)/(Data!$AO210+Data!$AP210+Data!$AQ210)</f>
        <v>0.9166666667</v>
      </c>
      <c r="AS210" s="33">
        <f>Data!$AO210^2/SQRT(Data!$AO210^2+Data!$AP210^2+Data!$AQ210^2)</f>
        <v>1.969463856</v>
      </c>
      <c r="AT210" s="33">
        <f>Data!$AP210^2/SQRT(Data!$AO210^2+Data!$AP210^2+Data!$AQ210^2)</f>
        <v>6.031483058</v>
      </c>
      <c r="AU210" s="33">
        <f>Data!$AQ210^2/SQRT(Data!$AO210^2+Data!$AP210^2+Data!$AQ210^2)</f>
        <v>0.123091491</v>
      </c>
      <c r="AV210" s="34">
        <f>_xlfn.VAR.P(Data!$K210:$N210)</f>
        <v>15.375</v>
      </c>
      <c r="AW210" s="35">
        <f>_xlfn.VAR.P(Data!$C210:$F210)</f>
        <v>8.25</v>
      </c>
      <c r="AX210" s="36">
        <f>_xlfn.VAR.P(Data!$G210:$J210)</f>
        <v>24.6875</v>
      </c>
      <c r="AY210" s="37"/>
      <c r="AZ210" s="38"/>
      <c r="BA210" s="39"/>
      <c r="BB210" s="30" t="str">
        <f>IF(AND(Data!$AE210&gt;Data!$AF210,Data!$AE210&gt;Data!$AG210),"1",IF(AND(Data!$AF210&gt;Data!$AE210,Data!$AF210&gt;Data!$AG210),IF(Data!$AF210&lt;2.5*Data!$AE210,"1.2",IF(OR(Data!$AE210&gt;2.5,Data!$AE210+Data!$AF210+Data!$AG210&lt;9),"2.2","2")),IF(AND(Data!$AG210&gt;3.5*Data!$AE210,Data!$AG210&gt;3.5*Data!$AF210,Data!$AE210+Data!$AF210+Data!$AG210&gt;11,Data!$AE210+Data!$AF210&lt;2,Data!$Q210&gt;=18),"3",IF((Data!$AE210&gt;3*Data!$AF210),"1.3",IF(AND(Data!$AF210&gt;3*Data!$AE210,Data!$AF210&gt;2),"2.3","3.3")))))</f>
        <v>2.3</v>
      </c>
      <c r="BC210" s="30" t="str">
        <f>IF(AND(Data!$AL210&gt;Data!$AM210,Data!$AL210&gt;Data!$AN210),"1",IF(AND(Data!$AM210&gt;Data!$AL210,Data!$AM210&gt;Data!$AN210),IF(Data!$AM210&lt;2.5*Data!$AL210,"1.2",IF(OR(Data!$AL210&gt;2.5,Data!$AL210+Data!$AM210+Data!$AN210&lt;9),"2.2","2")),IF(AND(Data!$AN210&gt;3.5*Data!$AL210,Data!$AN210&gt;3.5*Data!$AM210,Data!$AL210+Data!$AM210+Data!$AN210&gt;11,Data!$AL210+Data!$AM210&lt;2,Data!$U210&gt;=18),"3",IF((Data!$AL210&gt;3*Data!$AM210),"1.3",IF(AND(Data!$AM210&gt;3*Data!$AL210,Data!$AM210&gt;2),"2.3","3.3")))))</f>
        <v>3.3</v>
      </c>
      <c r="BD210" s="30" t="str">
        <f>IF(AND(Data!$AS210&gt;Data!$AT210,Data!$AS210&gt;Data!$AU210),"1",IF(AND(Data!$AT210&gt;Data!$AS210,Data!$AT210&gt;Data!$AU210),IF(Data!$AT210&lt;2.5*Data!$AS210,"1.2",IF(OR(Data!$AS210&gt;2.5,Data!$AS210+Data!$AT210+Data!$AU210&lt;9),"2.2","2")),IF(AND(Data!$AU210&gt;3.5*Data!$AS210,Data!$AU210&gt;3.5*Data!$AT210,Data!$AS210+Data!$AT210+Data!$AU210&gt;11,Data!$AS210+Data!$AT210&lt;2,Data!$Y210&gt;=18),"3",IF((Data!$AS210&gt;3*Data!$AT210),"1.3",IF(AND(Data!$AT210&gt;3*Data!$AS210,Data!$AT210&gt;2),"2.3","3.3")))))</f>
        <v>2.2</v>
      </c>
      <c r="BE210" s="30" t="str">
        <f t="array" ref="BE210">XLOOKUP(Data!$O210,Data!$K210:$N210,$K$1:$N$1,"?",0,1)&amp;XLOOKUP(Data!$P210,Data!$K210:$N210,$K$1:$N$1,"?",0,1)&amp;XLOOKUP(Data!$Q210,Data!$K210:$N210,$K$1:$N$1,"?",0,1)</f>
        <v>SSD</v>
      </c>
      <c r="BF210" s="30" t="str">
        <f t="array" ref="BF210">XLOOKUP(Data!$S210,Data!$C210:$F210,$C$1:$F$1,"?",0,1)&amp;XLOOKUP(Data!$T210,Data!$C210:$F210,$C$1:$F$1,"?",0,1)&amp;XLOOKUP(Data!$U210,Data!$C210:$F210,$C$1:$F$1,"?",0,1)</f>
        <v>DDC</v>
      </c>
      <c r="BG210" s="30" t="str">
        <f t="array" ref="BG210">XLOOKUP(Data!$W210,Data!$G210:$J210,$G$1:$J$1,"?",0,1)&amp;XLOOKUP(Data!$X210,Data!$G210:$J210,$G$1:$J$1,"?",0,1)&amp;XLOOKUP(Data!$Y210,Data!$G210:$J210,$G$1:$J$1,"?",0,1)</f>
        <v>CSD</v>
      </c>
      <c r="BH210" s="30" t="str">
        <f>VLOOKUP(LEFT(Data!$BE210,Data!$BB210),'Key 2'!$A$1:$C$40,2,FALSE)</f>
        <v>#N/A</v>
      </c>
      <c r="BI210" s="30" t="str">
        <f>VLOOKUP(LEFT(Data!$BF210,Data!$BC210),'Key 2'!$A$1:$C$40,2,FALSE)</f>
        <v>#N/A</v>
      </c>
      <c r="BJ210" s="30" t="str">
        <f>VLOOKUP(LEFT(Data!$BG210,Data!$BD210),'Key 2'!$A$1:$C$40,2,FALSE)</f>
        <v>SC</v>
      </c>
      <c r="BK210" s="30" t="str">
        <f>IF(AND(Data!$AV210&gt;=15,Data!$O210&gt;=20),"DG",IF(AND(Data!$AW210&gt;=15,Data!$S210&gt;=20),"MG",IF(AND(Data!$AV210&gt;=15,Data!$W210&gt;=20),"LG","0")))</f>
        <v>LG</v>
      </c>
      <c r="BL210" s="30" t="str">
        <f>IF(AND(Data!$BK210="DG",Data!$AW210&gt;=15,Data!$S210&gt;=20,Data!$BH210&lt;&gt;Data!$BI210),"MG","LG")</f>
        <v>#N/A</v>
      </c>
      <c r="BM210" s="30" t="str">
        <f>IF(Data!$BK210="DG",Data!$BH210,IF(Data!$BK210="MG",Data!$BI210,Data!$BJ210))</f>
        <v>SC</v>
      </c>
      <c r="BN210" s="30" t="str">
        <f>IF(Data!$BL210="DG",Data!$BH210,IF(Data!$BL210="MG",Data!$BI210,Data!$BJ210))</f>
        <v>#N/A</v>
      </c>
      <c r="BO210" s="40"/>
      <c r="BP210" s="40"/>
      <c r="BQ210" s="40"/>
      <c r="BR210" s="41"/>
      <c r="BS210" s="41"/>
      <c r="BT210" s="41" t="str">
        <f>VLOOKUP(Data!$BR210,'Key 1'!$B$1:$D$15,2,FALSE)</f>
        <v>TI</v>
      </c>
      <c r="BU210" s="41" t="str">
        <f>VLOOKUP(Data!$BS210,'Key 1'!$B$1:$D$15,2,FALSE)</f>
        <v>TI</v>
      </c>
      <c r="BV210" s="41">
        <f>VLOOKUP(Data!$BR210,'Key 1'!$B$1:$D$15,3,FALSE)</f>
        <v>0</v>
      </c>
      <c r="BW210" s="41">
        <f>VLOOKUP(Data!$BS210,'Key 1'!$B$1:$D$15,3,FALSE)</f>
        <v>0</v>
      </c>
      <c r="BX210" s="41" t="str">
        <f>IF(Data!$BK210="DG",IF(INT(Data!$BB210)-Data!$BB210&lt;0,"Low","High"),IF(Data!$BK210="MG",IF(INT(Data!$BC210)-Data!$BC210&lt;0,"Low","High"),IF(Data!$BK210="LG",IF(INT(Data!$BD210)-Data!$BD210&lt;0,"Low","High"),"High")))</f>
        <v>Low</v>
      </c>
      <c r="BY210" s="41" t="str">
        <f>IF(Data!$BL210="DG",IF(INT(Data!$BB210)-Data!$BB210&lt;0,"Low","High"),IF(Data!$BL210="MG",IF(INT(Data!$BC210)-Data!$BC210&lt;0,"Low","High"),IF(Data!$BL210="LG",IF(INT(Data!$BD210)-Data!$BD210&lt;0,"Low","High"),"High")))</f>
        <v>#N/A</v>
      </c>
      <c r="BZ210" s="41" t="str">
        <f>IF(AND(Data!$BX210="High",Data!$BY210="High"),"High","Low")</f>
        <v>#N/A</v>
      </c>
      <c r="CA210" s="41" t="str">
        <f>IF(AND(Data!$BM210=Data!$BT210,Data!$BN210=Data!$BU210),"Matched",IF(Data!$BM210=Data!$BT210,"Sec Missed", IF(Data!$BN210=Data!$BU210," Pri Missed", "Both Missed")))</f>
        <v>#N/A</v>
      </c>
      <c r="CB210" s="42">
        <v>100.0</v>
      </c>
      <c r="CC210" s="43" t="s">
        <v>100</v>
      </c>
      <c r="CD210" s="42">
        <v>100.0</v>
      </c>
      <c r="CE210" s="43" t="s">
        <v>106</v>
      </c>
      <c r="CF210" s="44"/>
      <c r="CG210" s="43" t="s">
        <v>105</v>
      </c>
      <c r="CH210" s="45" t="s">
        <v>105</v>
      </c>
      <c r="CI210" s="43" t="s">
        <v>98</v>
      </c>
      <c r="CJ210" s="42">
        <v>100.0</v>
      </c>
      <c r="CK210" s="43" t="s">
        <v>105</v>
      </c>
      <c r="CL210" s="43" t="s">
        <v>98</v>
      </c>
      <c r="CM210" s="42">
        <v>100.0</v>
      </c>
      <c r="CN210" s="43" t="s">
        <v>99</v>
      </c>
      <c r="CO210" s="1"/>
      <c r="CP210" s="1"/>
      <c r="CQ210" s="1"/>
      <c r="CR210" s="1"/>
      <c r="CS210" s="1"/>
      <c r="CT210" s="1"/>
      <c r="CU210" s="1"/>
    </row>
    <row r="211" ht="48.0" customHeight="1">
      <c r="A211" s="28">
        <v>2365.0</v>
      </c>
      <c r="B211" s="29">
        <v>28.0</v>
      </c>
      <c r="C211" s="30">
        <v>9.0</v>
      </c>
      <c r="D211" s="30">
        <v>25.0</v>
      </c>
      <c r="E211" s="30">
        <v>11.0</v>
      </c>
      <c r="F211" s="30">
        <v>21.0</v>
      </c>
      <c r="G211" s="30">
        <v>4.0</v>
      </c>
      <c r="H211" s="30">
        <v>26.0</v>
      </c>
      <c r="I211" s="30">
        <v>18.0</v>
      </c>
      <c r="J211" s="30">
        <v>14.0</v>
      </c>
      <c r="K211" s="30">
        <v>6.0</v>
      </c>
      <c r="L211" s="30">
        <v>24.625</v>
      </c>
      <c r="M211" s="30">
        <v>13.0</v>
      </c>
      <c r="N211" s="30">
        <v>18.0</v>
      </c>
      <c r="O211" s="31">
        <f>LARGE(Data!$K211:$N211,1)</f>
        <v>24.625</v>
      </c>
      <c r="P211" s="31">
        <f>LARGE(Data!$K211:$N211,2)</f>
        <v>18</v>
      </c>
      <c r="Q211" s="31">
        <f>LARGE(Data!$K211:$N211,3)</f>
        <v>13</v>
      </c>
      <c r="R211" s="31">
        <f>LARGE(Data!$K211:$N211,4)</f>
        <v>6</v>
      </c>
      <c r="S211" s="32">
        <f>LARGE(Data!$C211:$F211,1)</f>
        <v>25</v>
      </c>
      <c r="T211" s="32">
        <f>LARGE(Data!$C211:$F211,2)</f>
        <v>21</v>
      </c>
      <c r="U211" s="32">
        <f>LARGE(Data!$C211:$F211,3)</f>
        <v>11</v>
      </c>
      <c r="V211" s="32">
        <f>LARGE(Data!$C211:$F211,4)</f>
        <v>9</v>
      </c>
      <c r="W211" s="33">
        <f>LARGE(Data!$G211:$J211,1)</f>
        <v>26</v>
      </c>
      <c r="X211" s="33">
        <f>LARGE(Data!$G211:$J211,2)</f>
        <v>18</v>
      </c>
      <c r="Y211" s="33">
        <f>LARGE(Data!$G211:$J211,3)</f>
        <v>14</v>
      </c>
      <c r="Z211" s="33">
        <f>LARGE(Data!$G211:$J211,4)</f>
        <v>4</v>
      </c>
      <c r="AA211" s="30">
        <f>Data!$O211-Data!$P211</f>
        <v>6.625</v>
      </c>
      <c r="AB211" s="30">
        <f>Data!$P211-Data!$Q211</f>
        <v>5</v>
      </c>
      <c r="AC211" s="30">
        <f>Data!$Q211-Data!$R211</f>
        <v>7</v>
      </c>
      <c r="AD211" s="30">
        <f>(Data!$AA211+Data!$AB211)/SUM(Data!$AA211:$AC211)</f>
        <v>0.6241610738</v>
      </c>
      <c r="AE211" s="31">
        <f>Data!$AA211^2/SQRT(Data!$AA211^2+Data!$AB211^2+Data!$AC211^2)</f>
        <v>4.042333401</v>
      </c>
      <c r="AF211" s="31">
        <f>Data!$AB211^2/SQRT(Data!$AA211^2+Data!$AB211^2+Data!$AC211^2)</f>
        <v>2.302503895</v>
      </c>
      <c r="AG211" s="31">
        <f>Data!$AC211^2/SQRT(Data!$AA211^2+Data!$AB211^2+Data!$AC211^2)</f>
        <v>4.512907635</v>
      </c>
      <c r="AH211" s="30">
        <f>Data!$S211-Data!$T211</f>
        <v>4</v>
      </c>
      <c r="AI211" s="30">
        <f>Data!$T211-Data!$U211</f>
        <v>10</v>
      </c>
      <c r="AJ211" s="30">
        <f>Data!$U211-Data!$V211</f>
        <v>2</v>
      </c>
      <c r="AK211" s="30">
        <f>(Data!$AH211+Data!$AI211)/(Data!$AH211+Data!$AI211+Data!$AJ211)</f>
        <v>0.875</v>
      </c>
      <c r="AL211" s="32">
        <f>Data!$AH211^2/SQRT(Data!$AH211^2+Data!$AI211^2+Data!$AJ211^2)</f>
        <v>1.460593487</v>
      </c>
      <c r="AM211" s="32">
        <f>Data!$AI211^2/SQRT(Data!$AH211^2+Data!$AI211^2+Data!$AJ211^2)</f>
        <v>9.128709292</v>
      </c>
      <c r="AN211" s="32">
        <f>Data!$AJ211^2/SQRT(Data!$AH211^2+Data!$AI211^2+Data!$AJ211^2)</f>
        <v>0.3651483717</v>
      </c>
      <c r="AO211" s="30">
        <f>Data!$W211-Data!$X211</f>
        <v>8</v>
      </c>
      <c r="AP211" s="30">
        <f>Data!$X211-Data!$Y211</f>
        <v>4</v>
      </c>
      <c r="AQ211" s="30">
        <f>Data!$Y211-Data!$Z211</f>
        <v>10</v>
      </c>
      <c r="AR211" s="30">
        <f>(Data!$AO211+Data!$AP211)/(Data!$AO211+Data!$AP211+Data!$AQ211)</f>
        <v>0.5454545455</v>
      </c>
      <c r="AS211" s="33">
        <f>Data!$AO211^2/SQRT(Data!$AO211^2+Data!$AP211^2+Data!$AQ211^2)</f>
        <v>4.770278352</v>
      </c>
      <c r="AT211" s="33">
        <f>Data!$AP211^2/SQRT(Data!$AO211^2+Data!$AP211^2+Data!$AQ211^2)</f>
        <v>1.192569588</v>
      </c>
      <c r="AU211" s="33">
        <f>Data!$AQ211^2/SQRT(Data!$AO211^2+Data!$AP211^2+Data!$AQ211^2)</f>
        <v>7.453559925</v>
      </c>
      <c r="AV211" s="34">
        <f>_xlfn.VAR.P(Data!$K211:$N211)</f>
        <v>46.49511719</v>
      </c>
      <c r="AW211" s="35">
        <f>_xlfn.VAR.P(Data!$C211:$F211)</f>
        <v>44.75</v>
      </c>
      <c r="AX211" s="36">
        <f>_xlfn.VAR.P(Data!$G211:$J211)</f>
        <v>62.75</v>
      </c>
      <c r="AY211" s="37"/>
      <c r="AZ211" s="38"/>
      <c r="BA211" s="39"/>
      <c r="BB211" s="30" t="str">
        <f>IF(AND(Data!$AE211&gt;Data!$AF211,Data!$AE211&gt;Data!$AG211),"1",IF(AND(Data!$AF211&gt;Data!$AE211,Data!$AF211&gt;Data!$AG211),IF(Data!$AF211&lt;2.5*Data!$AE211,"1.2",IF(OR(Data!$AE211&gt;2.5,Data!$AE211+Data!$AF211+Data!$AG211&lt;9),"2.2","2")),IF(AND(Data!$AG211&gt;3.5*Data!$AE211,Data!$AG211&gt;3.5*Data!$AF211,Data!$AE211+Data!$AF211+Data!$AG211&gt;11,Data!$AE211+Data!$AF211&lt;2,Data!$Q211&gt;=18),"3",IF((Data!$AE211&gt;3*Data!$AF211),"1.3",IF(AND(Data!$AF211&gt;3*Data!$AE211,Data!$AF211&gt;2),"2.3","3.3")))))</f>
        <v>3.3</v>
      </c>
      <c r="BC211" s="30" t="str">
        <f>IF(AND(Data!$AL211&gt;Data!$AM211,Data!$AL211&gt;Data!$AN211),"1",IF(AND(Data!$AM211&gt;Data!$AL211,Data!$AM211&gt;Data!$AN211),IF(Data!$AM211&lt;2.5*Data!$AL211,"1.2",IF(OR(Data!$AL211&gt;2.5,Data!$AL211+Data!$AM211+Data!$AN211&lt;9),"2.2","2")),IF(AND(Data!$AN211&gt;3.5*Data!$AL211,Data!$AN211&gt;3.5*Data!$AM211,Data!$AL211+Data!$AM211+Data!$AN211&gt;11,Data!$AL211+Data!$AM211&lt;2,Data!$U211&gt;=18),"3",IF((Data!$AL211&gt;3*Data!$AM211),"1.3",IF(AND(Data!$AM211&gt;3*Data!$AL211,Data!$AM211&gt;2),"2.3","3.3")))))</f>
        <v>2</v>
      </c>
      <c r="BD211" s="30" t="str">
        <f>IF(AND(Data!$AS211&gt;Data!$AT211,Data!$AS211&gt;Data!$AU211),"1",IF(AND(Data!$AT211&gt;Data!$AS211,Data!$AT211&gt;Data!$AU211),IF(Data!$AT211&lt;2.5*Data!$AS211,"1.2",IF(OR(Data!$AS211&gt;2.5,Data!$AS211+Data!$AT211+Data!$AU211&lt;9),"2.2","2")),IF(AND(Data!$AU211&gt;3.5*Data!$AS211,Data!$AU211&gt;3.5*Data!$AT211,Data!$AS211+Data!$AT211+Data!$AU211&gt;11,Data!$AS211+Data!$AT211&lt;2,Data!$Y211&gt;=18),"3",IF((Data!$AS211&gt;3*Data!$AT211),"1.3",IF(AND(Data!$AT211&gt;3*Data!$AS211,Data!$AT211&gt;2),"2.3","3.3")))))</f>
        <v>1.3</v>
      </c>
      <c r="BE211" s="30" t="str">
        <f t="array" ref="BE211">XLOOKUP(Data!$O211,Data!$K211:$N211,$K$1:$N$1,"?",0,1)&amp;XLOOKUP(Data!$P211,Data!$K211:$N211,$K$1:$N$1,"?",0,1)&amp;XLOOKUP(Data!$Q211,Data!$K211:$N211,$K$1:$N$1,"?",0,1)</f>
        <v>ICS</v>
      </c>
      <c r="BF211" s="30" t="str">
        <f t="array" ref="BF211">XLOOKUP(Data!$S211,Data!$C211:$F211,$C$1:$F$1,"?",0,1)&amp;XLOOKUP(Data!$T211,Data!$C211:$F211,$C$1:$F$1,"?",0,1)&amp;XLOOKUP(Data!$U211,Data!$C211:$F211,$C$1:$F$1,"?",0,1)</f>
        <v>ICS</v>
      </c>
      <c r="BG211" s="30" t="str">
        <f t="array" ref="BG211">XLOOKUP(Data!$W211,Data!$G211:$J211,$G$1:$J$1,"?",0,1)&amp;XLOOKUP(Data!$X211,Data!$G211:$J211,$G$1:$J$1,"?",0,1)&amp;XLOOKUP(Data!$Y211,Data!$G211:$J211,$G$1:$J$1,"?",0,1)</f>
        <v>ISC</v>
      </c>
      <c r="BH211" s="30" t="str">
        <f>VLOOKUP(LEFT(Data!$BE211,Data!$BB211),'Key 2'!$A$1:$C$40,2,FALSE)</f>
        <v>ISC</v>
      </c>
      <c r="BI211" s="30" t="str">
        <f>VLOOKUP(LEFT(Data!$BF211,Data!$BC211),'Key 2'!$A$1:$C$40,2,FALSE)</f>
        <v>IC</v>
      </c>
      <c r="BJ211" s="30" t="str">
        <f>VLOOKUP(LEFT(Data!$BG211,Data!$BD211),'Key 2'!$A$1:$C$40,2,FALSE)</f>
        <v>I</v>
      </c>
      <c r="BK211" s="30" t="str">
        <f>IF(AND(Data!$AV211&gt;=15,Data!$O211&gt;=20),"DG",IF(AND(Data!$AW211&gt;=15,Data!$S211&gt;=20),"MG",IF(AND(Data!$AV211&gt;=15,Data!$W211&gt;=20),"LG","0")))</f>
        <v>DG</v>
      </c>
      <c r="BL211" s="30" t="str">
        <f>IF(AND(Data!$BK211="DG",Data!$AW211&gt;=15,Data!$S211&gt;=20,Data!$BH211&lt;&gt;Data!$BI211),"MG","LG")</f>
        <v>MG</v>
      </c>
      <c r="BM211" s="30" t="str">
        <f>IF(Data!$BK211="DG",Data!$BH211,IF(Data!$BK211="MG",Data!$BI211,Data!$BJ211))</f>
        <v>ISC</v>
      </c>
      <c r="BN211" s="30" t="str">
        <f>IF(Data!$BL211="DG",Data!$BH211,IF(Data!$BL211="MG",Data!$BI211,Data!$BJ211))</f>
        <v>IC</v>
      </c>
      <c r="BO211" s="40"/>
      <c r="BP211" s="40"/>
      <c r="BQ211" s="40"/>
      <c r="BR211" s="41"/>
      <c r="BS211" s="41"/>
      <c r="BT211" s="41" t="str">
        <f>VLOOKUP(Data!$BR211,'Key 1'!$B$1:$D$15,2,FALSE)</f>
        <v>TI</v>
      </c>
      <c r="BU211" s="41" t="str">
        <f>VLOOKUP(Data!$BS211,'Key 1'!$B$1:$D$15,2,FALSE)</f>
        <v>TI</v>
      </c>
      <c r="BV211" s="41">
        <f>VLOOKUP(Data!$BR211,'Key 1'!$B$1:$D$15,3,FALSE)</f>
        <v>0</v>
      </c>
      <c r="BW211" s="41">
        <f>VLOOKUP(Data!$BS211,'Key 1'!$B$1:$D$15,3,FALSE)</f>
        <v>0</v>
      </c>
      <c r="BX211" s="41" t="str">
        <f>IF(Data!$BK211="DG",IF(INT(Data!$BB211)-Data!$BB211&lt;0,"Low","High"),IF(Data!$BK211="MG",IF(INT(Data!$BC211)-Data!$BC211&lt;0,"Low","High"),IF(Data!$BK211="LG",IF(INT(Data!$BD211)-Data!$BD211&lt;0,"Low","High"),"High")))</f>
        <v>Low</v>
      </c>
      <c r="BY211" s="41" t="str">
        <f>IF(Data!$BL211="DG",IF(INT(Data!$BB211)-Data!$BB211&lt;0,"Low","High"),IF(Data!$BL211="MG",IF(INT(Data!$BC211)-Data!$BC211&lt;0,"Low","High"),IF(Data!$BL211="LG",IF(INT(Data!$BD211)-Data!$BD211&lt;0,"Low","High"),"High")))</f>
        <v>High</v>
      </c>
      <c r="BZ211" s="41" t="str">
        <f>IF(AND(Data!$BX211="High",Data!$BY211="High"),"High","Low")</f>
        <v>Low</v>
      </c>
      <c r="CA211" s="41" t="str">
        <f>IF(AND(Data!$BM211=Data!$BT211,Data!$BN211=Data!$BU211),"Matched",IF(Data!$BM211=Data!$BT211,"Sec Missed", IF(Data!$BN211=Data!$BU211," Pri Missed", "Both Missed")))</f>
        <v>Both Missed</v>
      </c>
      <c r="CB211" s="42">
        <v>100.0</v>
      </c>
      <c r="CC211" s="42">
        <v>100.0</v>
      </c>
      <c r="CD211" s="42">
        <v>100.0</v>
      </c>
      <c r="CE211" s="43" t="s">
        <v>1</v>
      </c>
      <c r="CF211" s="43" t="s">
        <v>96</v>
      </c>
      <c r="CG211" s="43" t="s">
        <v>1</v>
      </c>
      <c r="CH211" s="45" t="s">
        <v>1</v>
      </c>
      <c r="CI211" s="43" t="s">
        <v>97</v>
      </c>
      <c r="CJ211" s="42">
        <v>100.0</v>
      </c>
      <c r="CK211" s="43" t="s">
        <v>96</v>
      </c>
      <c r="CL211" s="43" t="s">
        <v>102</v>
      </c>
      <c r="CM211" s="42">
        <v>100.0</v>
      </c>
      <c r="CN211" s="43" t="s">
        <v>104</v>
      </c>
      <c r="CO211" s="1"/>
      <c r="CP211" s="1"/>
      <c r="CQ211" s="1"/>
      <c r="CR211" s="1"/>
      <c r="CS211" s="1"/>
      <c r="CT211" s="1"/>
      <c r="CU211" s="1"/>
    </row>
    <row r="212" ht="48.0" customHeight="1">
      <c r="A212" s="28">
        <v>2366.0</v>
      </c>
      <c r="B212" s="29">
        <v>28.0</v>
      </c>
      <c r="C212" s="30">
        <v>12.0</v>
      </c>
      <c r="D212" s="30">
        <v>16.0</v>
      </c>
      <c r="E212" s="30">
        <v>15.0</v>
      </c>
      <c r="F212" s="30">
        <v>23.0</v>
      </c>
      <c r="G212" s="30">
        <v>24.0</v>
      </c>
      <c r="H212" s="30">
        <v>10.0</v>
      </c>
      <c r="I212" s="30">
        <v>5.0</v>
      </c>
      <c r="J212" s="30">
        <v>22.0</v>
      </c>
      <c r="K212" s="30">
        <v>18.0</v>
      </c>
      <c r="L212" s="30">
        <v>12.0</v>
      </c>
      <c r="M212" s="30">
        <v>9.5</v>
      </c>
      <c r="N212" s="30">
        <v>23.0</v>
      </c>
      <c r="O212" s="31">
        <f>LARGE(Data!$K212:$N212,1)</f>
        <v>23</v>
      </c>
      <c r="P212" s="31">
        <f>LARGE(Data!$K212:$N212,2)</f>
        <v>18</v>
      </c>
      <c r="Q212" s="31">
        <f>LARGE(Data!$K212:$N212,3)</f>
        <v>12</v>
      </c>
      <c r="R212" s="31">
        <f>LARGE(Data!$K212:$N212,4)</f>
        <v>9.5</v>
      </c>
      <c r="S212" s="32">
        <f>LARGE(Data!$C212:$F212,1)</f>
        <v>23</v>
      </c>
      <c r="T212" s="32">
        <f>LARGE(Data!$C212:$F212,2)</f>
        <v>16</v>
      </c>
      <c r="U212" s="32">
        <f>LARGE(Data!$C212:$F212,3)</f>
        <v>15</v>
      </c>
      <c r="V212" s="32">
        <f>LARGE(Data!$C212:$F212,4)</f>
        <v>12</v>
      </c>
      <c r="W212" s="33">
        <f>LARGE(Data!$G212:$J212,1)</f>
        <v>24</v>
      </c>
      <c r="X212" s="33">
        <f>LARGE(Data!$G212:$J212,2)</f>
        <v>22</v>
      </c>
      <c r="Y212" s="33">
        <f>LARGE(Data!$G212:$J212,3)</f>
        <v>10</v>
      </c>
      <c r="Z212" s="33">
        <f>LARGE(Data!$G212:$J212,4)</f>
        <v>5</v>
      </c>
      <c r="AA212" s="30">
        <f>Data!$O212-Data!$P212</f>
        <v>5</v>
      </c>
      <c r="AB212" s="30">
        <f>Data!$P212-Data!$Q212</f>
        <v>6</v>
      </c>
      <c r="AC212" s="30">
        <f>Data!$Q212-Data!$R212</f>
        <v>2.5</v>
      </c>
      <c r="AD212" s="30">
        <f>(Data!$AA212+Data!$AB212)/SUM(Data!$AA212:$AC212)</f>
        <v>0.8148148148</v>
      </c>
      <c r="AE212" s="31">
        <f>Data!$AA212^2/SQRT(Data!$AA212^2+Data!$AB212^2+Data!$AC212^2)</f>
        <v>3.048553804</v>
      </c>
      <c r="AF212" s="31">
        <f>Data!$AB212^2/SQRT(Data!$AA212^2+Data!$AB212^2+Data!$AC212^2)</f>
        <v>4.389917478</v>
      </c>
      <c r="AG212" s="31">
        <f>Data!$AC212^2/SQRT(Data!$AA212^2+Data!$AB212^2+Data!$AC212^2)</f>
        <v>0.7621384511</v>
      </c>
      <c r="AH212" s="30">
        <f>Data!$S212-Data!$T212</f>
        <v>7</v>
      </c>
      <c r="AI212" s="30">
        <f>Data!$T212-Data!$U212</f>
        <v>1</v>
      </c>
      <c r="AJ212" s="30">
        <f>Data!$U212-Data!$V212</f>
        <v>3</v>
      </c>
      <c r="AK212" s="30">
        <f>(Data!$AH212+Data!$AI212)/(Data!$AH212+Data!$AI212+Data!$AJ212)</f>
        <v>0.7272727273</v>
      </c>
      <c r="AL212" s="32">
        <f>Data!$AH212^2/SQRT(Data!$AH212^2+Data!$AI212^2+Data!$AJ212^2)</f>
        <v>6.379256638</v>
      </c>
      <c r="AM212" s="32">
        <f>Data!$AI212^2/SQRT(Data!$AH212^2+Data!$AI212^2+Data!$AJ212^2)</f>
        <v>0.130188911</v>
      </c>
      <c r="AN212" s="32">
        <f>Data!$AJ212^2/SQRT(Data!$AH212^2+Data!$AI212^2+Data!$AJ212^2)</f>
        <v>1.171700199</v>
      </c>
      <c r="AO212" s="30">
        <f>Data!$W212-Data!$X212</f>
        <v>2</v>
      </c>
      <c r="AP212" s="30">
        <f>Data!$X212-Data!$Y212</f>
        <v>12</v>
      </c>
      <c r="AQ212" s="30">
        <f>Data!$Y212-Data!$Z212</f>
        <v>5</v>
      </c>
      <c r="AR212" s="30">
        <f>(Data!$AO212+Data!$AP212)/(Data!$AO212+Data!$AP212+Data!$AQ212)</f>
        <v>0.7368421053</v>
      </c>
      <c r="AS212" s="33">
        <f>Data!$AO212^2/SQRT(Data!$AO212^2+Data!$AP212^2+Data!$AQ212^2)</f>
        <v>0.3041143685</v>
      </c>
      <c r="AT212" s="33">
        <f>Data!$AP212^2/SQRT(Data!$AO212^2+Data!$AP212^2+Data!$AQ212^2)</f>
        <v>10.94811727</v>
      </c>
      <c r="AU212" s="33">
        <f>Data!$AQ212^2/SQRT(Data!$AO212^2+Data!$AP212^2+Data!$AQ212^2)</f>
        <v>1.900714803</v>
      </c>
      <c r="AV212" s="34">
        <f>_xlfn.VAR.P(Data!$K212:$N212)</f>
        <v>27.671875</v>
      </c>
      <c r="AW212" s="35">
        <f>_xlfn.VAR.P(Data!$C212:$F212)</f>
        <v>16.25</v>
      </c>
      <c r="AX212" s="36">
        <f>_xlfn.VAR.P(Data!$G212:$J212)</f>
        <v>63.6875</v>
      </c>
      <c r="AY212" s="37"/>
      <c r="AZ212" s="38"/>
      <c r="BA212" s="39"/>
      <c r="BB212" s="30" t="str">
        <f>IF(AND(Data!$AE212&gt;Data!$AF212,Data!$AE212&gt;Data!$AG212),"1",IF(AND(Data!$AF212&gt;Data!$AE212,Data!$AF212&gt;Data!$AG212),IF(Data!$AF212&lt;2.5*Data!$AE212,"1.2",IF(OR(Data!$AE212&gt;2.5,Data!$AE212+Data!$AF212+Data!$AG212&lt;9),"2.2","2")),IF(AND(Data!$AG212&gt;3.5*Data!$AE212,Data!$AG212&gt;3.5*Data!$AF212,Data!$AE212+Data!$AF212+Data!$AG212&gt;11,Data!$AE212+Data!$AF212&lt;2,Data!$Q212&gt;=18),"3",IF((Data!$AE212&gt;3*Data!$AF212),"1.3",IF(AND(Data!$AF212&gt;3*Data!$AE212,Data!$AF212&gt;2),"2.3","3.3")))))</f>
        <v>1.2</v>
      </c>
      <c r="BC212" s="30" t="str">
        <f>IF(AND(Data!$AL212&gt;Data!$AM212,Data!$AL212&gt;Data!$AN212),"1",IF(AND(Data!$AM212&gt;Data!$AL212,Data!$AM212&gt;Data!$AN212),IF(Data!$AM212&lt;2.5*Data!$AL212,"1.2",IF(OR(Data!$AL212&gt;2.5,Data!$AL212+Data!$AM212+Data!$AN212&lt;9),"2.2","2")),IF(AND(Data!$AN212&gt;3.5*Data!$AL212,Data!$AN212&gt;3.5*Data!$AM212,Data!$AL212+Data!$AM212+Data!$AN212&gt;11,Data!$AL212+Data!$AM212&lt;2,Data!$U212&gt;=18),"3",IF((Data!$AL212&gt;3*Data!$AM212),"1.3",IF(AND(Data!$AM212&gt;3*Data!$AL212,Data!$AM212&gt;2),"2.3","3.3")))))</f>
        <v>1</v>
      </c>
      <c r="BD212" s="30" t="str">
        <f>IF(AND(Data!$AS212&gt;Data!$AT212,Data!$AS212&gt;Data!$AU212),"1",IF(AND(Data!$AT212&gt;Data!$AS212,Data!$AT212&gt;Data!$AU212),IF(Data!$AT212&lt;2.5*Data!$AS212,"1.2",IF(OR(Data!$AS212&gt;2.5,Data!$AS212+Data!$AT212+Data!$AU212&lt;9),"2.2","2")),IF(AND(Data!$AU212&gt;3.5*Data!$AS212,Data!$AU212&gt;3.5*Data!$AT212,Data!$AS212+Data!$AT212+Data!$AU212&gt;11,Data!$AS212+Data!$AT212&lt;2,Data!$Y212&gt;=18),"3",IF((Data!$AS212&gt;3*Data!$AT212),"1.3",IF(AND(Data!$AT212&gt;3*Data!$AS212,Data!$AT212&gt;2),"2.3","3.3")))))</f>
        <v>2</v>
      </c>
      <c r="BE212" s="30" t="str">
        <f t="array" ref="BE212">XLOOKUP(Data!$O212,Data!$K212:$N212,$K$1:$N$1,"?",0,1)&amp;XLOOKUP(Data!$P212,Data!$K212:$N212,$K$1:$N$1,"?",0,1)&amp;XLOOKUP(Data!$Q212,Data!$K212:$N212,$K$1:$N$1,"?",0,1)</f>
        <v>CDI</v>
      </c>
      <c r="BF212" s="30" t="str">
        <f t="array" ref="BF212">XLOOKUP(Data!$S212,Data!$C212:$F212,$C$1:$F$1,"?",0,1)&amp;XLOOKUP(Data!$T212,Data!$C212:$F212,$C$1:$F$1,"?",0,1)&amp;XLOOKUP(Data!$U212,Data!$C212:$F212,$C$1:$F$1,"?",0,1)</f>
        <v>CIS</v>
      </c>
      <c r="BG212" s="30" t="str">
        <f t="array" ref="BG212">XLOOKUP(Data!$W212,Data!$G212:$J212,$G$1:$J$1,"?",0,1)&amp;XLOOKUP(Data!$X212,Data!$G212:$J212,$G$1:$J$1,"?",0,1)&amp;XLOOKUP(Data!$Y212,Data!$G212:$J212,$G$1:$J$1,"?",0,1)</f>
        <v>DCI</v>
      </c>
      <c r="BH212" s="30" t="str">
        <f>VLOOKUP(LEFT(Data!$BE212,Data!$BB212),'Key 2'!$A$1:$C$40,2,FALSE)</f>
        <v>C</v>
      </c>
      <c r="BI212" s="30" t="str">
        <f>VLOOKUP(LEFT(Data!$BF212,Data!$BC212),'Key 2'!$A$1:$C$40,2,FALSE)</f>
        <v>C</v>
      </c>
      <c r="BJ212" s="30" t="str">
        <f>VLOOKUP(LEFT(Data!$BG212,Data!$BD212),'Key 2'!$A$1:$C$40,2,FALSE)</f>
        <v>DC</v>
      </c>
      <c r="BK212" s="30" t="str">
        <f>IF(AND(Data!$AV212&gt;=15,Data!$O212&gt;=20),"DG",IF(AND(Data!$AW212&gt;=15,Data!$S212&gt;=20),"MG",IF(AND(Data!$AV212&gt;=15,Data!$W212&gt;=20),"LG","0")))</f>
        <v>DG</v>
      </c>
      <c r="BL212" s="30" t="str">
        <f>IF(AND(Data!$BK212="DG",Data!$AW212&gt;=15,Data!$S212&gt;=20,Data!$BH212&lt;&gt;Data!$BI212),"MG","LG")</f>
        <v>LG</v>
      </c>
      <c r="BM212" s="30" t="str">
        <f>IF(Data!$BK212="DG",Data!$BH212,IF(Data!$BK212="MG",Data!$BI212,Data!$BJ212))</f>
        <v>C</v>
      </c>
      <c r="BN212" s="30" t="str">
        <f>IF(Data!$BL212="DG",Data!$BH212,IF(Data!$BL212="MG",Data!$BI212,Data!$BJ212))</f>
        <v>DC</v>
      </c>
      <c r="BO212" s="40"/>
      <c r="BP212" s="40"/>
      <c r="BQ212" s="40"/>
      <c r="BR212" s="41"/>
      <c r="BS212" s="41"/>
      <c r="BT212" s="41" t="str">
        <f>VLOOKUP(Data!$BR212,'Key 1'!$B$1:$D$15,2,FALSE)</f>
        <v>TI</v>
      </c>
      <c r="BU212" s="41" t="str">
        <f>VLOOKUP(Data!$BS212,'Key 1'!$B$1:$D$15,2,FALSE)</f>
        <v>TI</v>
      </c>
      <c r="BV212" s="41">
        <f>VLOOKUP(Data!$BR212,'Key 1'!$B$1:$D$15,3,FALSE)</f>
        <v>0</v>
      </c>
      <c r="BW212" s="41">
        <f>VLOOKUP(Data!$BS212,'Key 1'!$B$1:$D$15,3,FALSE)</f>
        <v>0</v>
      </c>
      <c r="BX212" s="41" t="str">
        <f>IF(Data!$BK212="DG",IF(INT(Data!$BB212)-Data!$BB212&lt;0,"Low","High"),IF(Data!$BK212="MG",IF(INT(Data!$BC212)-Data!$BC212&lt;0,"Low","High"),IF(Data!$BK212="LG",IF(INT(Data!$BD212)-Data!$BD212&lt;0,"Low","High"),"High")))</f>
        <v>Low</v>
      </c>
      <c r="BY212" s="41" t="str">
        <f>IF(Data!$BL212="DG",IF(INT(Data!$BB212)-Data!$BB212&lt;0,"Low","High"),IF(Data!$BL212="MG",IF(INT(Data!$BC212)-Data!$BC212&lt;0,"Low","High"),IF(Data!$BL212="LG",IF(INT(Data!$BD212)-Data!$BD212&lt;0,"Low","High"),"High")))</f>
        <v>High</v>
      </c>
      <c r="BZ212" s="41" t="str">
        <f>IF(AND(Data!$BX212="High",Data!$BY212="High"),"High","Low")</f>
        <v>Low</v>
      </c>
      <c r="CA212" s="41" t="str">
        <f>IF(AND(Data!$BM212=Data!$BT212,Data!$BN212=Data!$BU212),"Matched",IF(Data!$BM212=Data!$BT212,"Sec Missed", IF(Data!$BN212=Data!$BU212," Pri Missed", "Both Missed")))</f>
        <v>Both Missed</v>
      </c>
      <c r="CB212" s="42">
        <v>100.0</v>
      </c>
      <c r="CC212" s="42">
        <v>100.0</v>
      </c>
      <c r="CD212" s="42">
        <v>100.0</v>
      </c>
      <c r="CE212" s="43" t="s">
        <v>3</v>
      </c>
      <c r="CF212" s="43" t="s">
        <v>3</v>
      </c>
      <c r="CG212" s="43" t="s">
        <v>17</v>
      </c>
      <c r="CH212" s="45" t="s">
        <v>3</v>
      </c>
      <c r="CI212" s="43" t="s">
        <v>97</v>
      </c>
      <c r="CJ212" s="42">
        <v>100.0</v>
      </c>
      <c r="CK212" s="43" t="s">
        <v>17</v>
      </c>
      <c r="CL212" s="43" t="s">
        <v>98</v>
      </c>
      <c r="CM212" s="42">
        <v>100.0</v>
      </c>
      <c r="CN212" s="43" t="s">
        <v>104</v>
      </c>
      <c r="CO212" s="1"/>
      <c r="CP212" s="1"/>
      <c r="CQ212" s="1"/>
      <c r="CR212" s="1"/>
      <c r="CS212" s="1"/>
      <c r="CT212" s="1"/>
      <c r="CU212" s="1"/>
    </row>
    <row r="213" ht="48.0" customHeight="1">
      <c r="A213" s="28">
        <v>2367.0</v>
      </c>
      <c r="B213" s="29">
        <v>28.0</v>
      </c>
      <c r="C213" s="30">
        <v>22.5</v>
      </c>
      <c r="D213" s="30">
        <v>14.0</v>
      </c>
      <c r="E213" s="30">
        <v>4.0</v>
      </c>
      <c r="F213" s="30">
        <v>23.0</v>
      </c>
      <c r="G213" s="30">
        <v>18.0</v>
      </c>
      <c r="H213" s="30">
        <v>12.0</v>
      </c>
      <c r="I213" s="30">
        <v>4.0</v>
      </c>
      <c r="J213" s="30">
        <v>27.0</v>
      </c>
      <c r="K213" s="30">
        <v>19.0</v>
      </c>
      <c r="L213" s="30">
        <v>12.0</v>
      </c>
      <c r="M213" s="30">
        <v>3.5</v>
      </c>
      <c r="N213" s="30">
        <v>25.166666666666654</v>
      </c>
      <c r="O213" s="31">
        <f>LARGE(Data!$K213:$N213,1)</f>
        <v>25.16666667</v>
      </c>
      <c r="P213" s="31">
        <f>LARGE(Data!$K213:$N213,2)</f>
        <v>19</v>
      </c>
      <c r="Q213" s="31">
        <f>LARGE(Data!$K213:$N213,3)</f>
        <v>12</v>
      </c>
      <c r="R213" s="31">
        <f>LARGE(Data!$K213:$N213,4)</f>
        <v>3.5</v>
      </c>
      <c r="S213" s="32">
        <f>LARGE(Data!$C213:$F213,1)</f>
        <v>23</v>
      </c>
      <c r="T213" s="32">
        <f>LARGE(Data!$C213:$F213,2)</f>
        <v>22.5</v>
      </c>
      <c r="U213" s="32">
        <f>LARGE(Data!$C213:$F213,3)</f>
        <v>14</v>
      </c>
      <c r="V213" s="32">
        <f>LARGE(Data!$C213:$F213,4)</f>
        <v>4</v>
      </c>
      <c r="W213" s="33">
        <f>LARGE(Data!$G213:$J213,1)</f>
        <v>27</v>
      </c>
      <c r="X213" s="33">
        <f>LARGE(Data!$G213:$J213,2)</f>
        <v>18</v>
      </c>
      <c r="Y213" s="33">
        <f>LARGE(Data!$G213:$J213,3)</f>
        <v>12</v>
      </c>
      <c r="Z213" s="33">
        <f>LARGE(Data!$G213:$J213,4)</f>
        <v>4</v>
      </c>
      <c r="AA213" s="30">
        <f>Data!$O213-Data!$P213</f>
        <v>6.166666667</v>
      </c>
      <c r="AB213" s="30">
        <f>Data!$P213-Data!$Q213</f>
        <v>7</v>
      </c>
      <c r="AC213" s="30">
        <f>Data!$Q213-Data!$R213</f>
        <v>8.5</v>
      </c>
      <c r="AD213" s="30">
        <f>(Data!$AA213+Data!$AB213)/SUM(Data!$AA213:$AC213)</f>
        <v>0.6076923077</v>
      </c>
      <c r="AE213" s="31">
        <f>Data!$AA213^2/SQRT(Data!$AA213^2+Data!$AB213^2+Data!$AC213^2)</f>
        <v>3.013168048</v>
      </c>
      <c r="AF213" s="31">
        <f>Data!$AB213^2/SQRT(Data!$AA213^2+Data!$AB213^2+Data!$AC213^2)</f>
        <v>3.882562773</v>
      </c>
      <c r="AG213" s="31">
        <f>Data!$AC213^2/SQRT(Data!$AA213^2+Data!$AB213^2+Data!$AC213^2)</f>
        <v>5.724799191</v>
      </c>
      <c r="AH213" s="30">
        <f>Data!$S213-Data!$T213</f>
        <v>0.5</v>
      </c>
      <c r="AI213" s="30">
        <f>Data!$T213-Data!$U213</f>
        <v>8.5</v>
      </c>
      <c r="AJ213" s="30">
        <f>Data!$U213-Data!$V213</f>
        <v>10</v>
      </c>
      <c r="AK213" s="30">
        <f>(Data!$AH213+Data!$AI213)/(Data!$AH213+Data!$AI213+Data!$AJ213)</f>
        <v>0.4736842105</v>
      </c>
      <c r="AL213" s="32">
        <f>Data!$AH213^2/SQRT(Data!$AH213^2+Data!$AI213^2+Data!$AJ213^2)</f>
        <v>0.01903467469</v>
      </c>
      <c r="AM213" s="32">
        <f>Data!$AI213^2/SQRT(Data!$AH213^2+Data!$AI213^2+Data!$AJ213^2)</f>
        <v>5.501020986</v>
      </c>
      <c r="AN213" s="32">
        <f>Data!$AJ213^2/SQRT(Data!$AH213^2+Data!$AI213^2+Data!$AJ213^2)</f>
        <v>7.613869876</v>
      </c>
      <c r="AO213" s="30">
        <f>Data!$W213-Data!$X213</f>
        <v>9</v>
      </c>
      <c r="AP213" s="30">
        <f>Data!$X213-Data!$Y213</f>
        <v>6</v>
      </c>
      <c r="AQ213" s="30">
        <f>Data!$Y213-Data!$Z213</f>
        <v>8</v>
      </c>
      <c r="AR213" s="30">
        <f>(Data!$AO213+Data!$AP213)/(Data!$AO213+Data!$AP213+Data!$AQ213)</f>
        <v>0.652173913</v>
      </c>
      <c r="AS213" s="33">
        <f>Data!$AO213^2/SQRT(Data!$AO213^2+Data!$AP213^2+Data!$AQ213^2)</f>
        <v>6.020682585</v>
      </c>
      <c r="AT213" s="33">
        <f>Data!$AP213^2/SQRT(Data!$AO213^2+Data!$AP213^2+Data!$AQ213^2)</f>
        <v>2.675858926</v>
      </c>
      <c r="AU213" s="33">
        <f>Data!$AQ213^2/SQRT(Data!$AO213^2+Data!$AP213^2+Data!$AQ213^2)</f>
        <v>4.757082536</v>
      </c>
      <c r="AV213" s="34">
        <f>_xlfn.VAR.P(Data!$K213:$N213)</f>
        <v>65.14583333</v>
      </c>
      <c r="AW213" s="35">
        <f>_xlfn.VAR.P(Data!$C213:$F213)</f>
        <v>59.796875</v>
      </c>
      <c r="AX213" s="36">
        <f>_xlfn.VAR.P(Data!$G213:$J213)</f>
        <v>70.6875</v>
      </c>
      <c r="AY213" s="37"/>
      <c r="AZ213" s="38"/>
      <c r="BA213" s="39"/>
      <c r="BB213" s="30" t="str">
        <f>IF(AND(Data!$AE213&gt;Data!$AF213,Data!$AE213&gt;Data!$AG213),"1",IF(AND(Data!$AF213&gt;Data!$AE213,Data!$AF213&gt;Data!$AG213),IF(Data!$AF213&lt;2.5*Data!$AE213,"1.2",IF(OR(Data!$AE213&gt;2.5,Data!$AE213+Data!$AF213+Data!$AG213&lt;9),"2.2","2")),IF(AND(Data!$AG213&gt;3.5*Data!$AE213,Data!$AG213&gt;3.5*Data!$AF213,Data!$AE213+Data!$AF213+Data!$AG213&gt;11,Data!$AE213+Data!$AF213&lt;2,Data!$Q213&gt;=18),"3",IF((Data!$AE213&gt;3*Data!$AF213),"1.3",IF(AND(Data!$AF213&gt;3*Data!$AE213,Data!$AF213&gt;2),"2.3","3.3")))))</f>
        <v>3.3</v>
      </c>
      <c r="BC213" s="30" t="str">
        <f>IF(AND(Data!$AL213&gt;Data!$AM213,Data!$AL213&gt;Data!$AN213),"1",IF(AND(Data!$AM213&gt;Data!$AL213,Data!$AM213&gt;Data!$AN213),IF(Data!$AM213&lt;2.5*Data!$AL213,"1.2",IF(OR(Data!$AL213&gt;2.5,Data!$AL213+Data!$AM213+Data!$AN213&lt;9),"2.2","2")),IF(AND(Data!$AN213&gt;3.5*Data!$AL213,Data!$AN213&gt;3.5*Data!$AM213,Data!$AL213+Data!$AM213+Data!$AN213&gt;11,Data!$AL213+Data!$AM213&lt;2,Data!$U213&gt;=18),"3",IF((Data!$AL213&gt;3*Data!$AM213),"1.3",IF(AND(Data!$AM213&gt;3*Data!$AL213,Data!$AM213&gt;2),"2.3","3.3")))))</f>
        <v>2.3</v>
      </c>
      <c r="BD213" s="30" t="str">
        <f>IF(AND(Data!$AS213&gt;Data!$AT213,Data!$AS213&gt;Data!$AU213),"1",IF(AND(Data!$AT213&gt;Data!$AS213,Data!$AT213&gt;Data!$AU213),IF(Data!$AT213&lt;2.5*Data!$AS213,"1.2",IF(OR(Data!$AS213&gt;2.5,Data!$AS213+Data!$AT213+Data!$AU213&lt;9),"2.2","2")),IF(AND(Data!$AU213&gt;3.5*Data!$AS213,Data!$AU213&gt;3.5*Data!$AT213,Data!$AS213+Data!$AT213+Data!$AU213&gt;11,Data!$AS213+Data!$AT213&lt;2,Data!$Y213&gt;=18),"3",IF((Data!$AS213&gt;3*Data!$AT213),"1.3",IF(AND(Data!$AT213&gt;3*Data!$AS213,Data!$AT213&gt;2),"2.3","3.3")))))</f>
        <v>1</v>
      </c>
      <c r="BE213" s="30" t="str">
        <f t="array" ref="BE213">XLOOKUP(Data!$O213,Data!$K213:$N213,$K$1:$N$1,"?",0,1)&amp;XLOOKUP(Data!$P213,Data!$K213:$N213,$K$1:$N$1,"?",0,1)&amp;XLOOKUP(Data!$Q213,Data!$K213:$N213,$K$1:$N$1,"?",0,1)</f>
        <v>CDI</v>
      </c>
      <c r="BF213" s="30" t="str">
        <f t="array" ref="BF213">XLOOKUP(Data!$S213,Data!$C213:$F213,$C$1:$F$1,"?",0,1)&amp;XLOOKUP(Data!$T213,Data!$C213:$F213,$C$1:$F$1,"?",0,1)&amp;XLOOKUP(Data!$U213,Data!$C213:$F213,$C$1:$F$1,"?",0,1)</f>
        <v>CDI</v>
      </c>
      <c r="BG213" s="30" t="str">
        <f t="array" ref="BG213">XLOOKUP(Data!$W213,Data!$G213:$J213,$G$1:$J$1,"?",0,1)&amp;XLOOKUP(Data!$X213,Data!$G213:$J213,$G$1:$J$1,"?",0,1)&amp;XLOOKUP(Data!$Y213,Data!$G213:$J213,$G$1:$J$1,"?",0,1)</f>
        <v>CDI</v>
      </c>
      <c r="BH213" s="30" t="str">
        <f>VLOOKUP(LEFT(Data!$BE213,Data!$BB213),'Key 2'!$A$1:$C$40,2,FALSE)</f>
        <v>DIC</v>
      </c>
      <c r="BI213" s="30" t="str">
        <f>VLOOKUP(LEFT(Data!$BF213,Data!$BC213),'Key 2'!$A$1:$C$40,2,FALSE)</f>
        <v>DC</v>
      </c>
      <c r="BJ213" s="30" t="str">
        <f>VLOOKUP(LEFT(Data!$BG213,Data!$BD213),'Key 2'!$A$1:$C$40,2,FALSE)</f>
        <v>C</v>
      </c>
      <c r="BK213" s="30" t="str">
        <f>IF(AND(Data!$AV213&gt;=15,Data!$O213&gt;=20),"DG",IF(AND(Data!$AW213&gt;=15,Data!$S213&gt;=20),"MG",IF(AND(Data!$AV213&gt;=15,Data!$W213&gt;=20),"LG","0")))</f>
        <v>DG</v>
      </c>
      <c r="BL213" s="30" t="str">
        <f>IF(AND(Data!$BK213="DG",Data!$AW213&gt;=15,Data!$S213&gt;=20,Data!$BH213&lt;&gt;Data!$BI213),"MG","LG")</f>
        <v>MG</v>
      </c>
      <c r="BM213" s="30" t="str">
        <f>IF(Data!$BK213="DG",Data!$BH213,IF(Data!$BK213="MG",Data!$BI213,Data!$BJ213))</f>
        <v>DIC</v>
      </c>
      <c r="BN213" s="30" t="str">
        <f>IF(Data!$BL213="DG",Data!$BH213,IF(Data!$BL213="MG",Data!$BI213,Data!$BJ213))</f>
        <v>DC</v>
      </c>
      <c r="BO213" s="40"/>
      <c r="BP213" s="40"/>
      <c r="BQ213" s="40"/>
      <c r="BR213" s="41"/>
      <c r="BS213" s="41"/>
      <c r="BT213" s="41" t="str">
        <f>VLOOKUP(Data!$BR213,'Key 1'!$B$1:$D$15,2,FALSE)</f>
        <v>TI</v>
      </c>
      <c r="BU213" s="41" t="str">
        <f>VLOOKUP(Data!$BS213,'Key 1'!$B$1:$D$15,2,FALSE)</f>
        <v>TI</v>
      </c>
      <c r="BV213" s="41">
        <f>VLOOKUP(Data!$BR213,'Key 1'!$B$1:$D$15,3,FALSE)</f>
        <v>0</v>
      </c>
      <c r="BW213" s="41">
        <f>VLOOKUP(Data!$BS213,'Key 1'!$B$1:$D$15,3,FALSE)</f>
        <v>0</v>
      </c>
      <c r="BX213" s="41" t="str">
        <f>IF(Data!$BK213="DG",IF(INT(Data!$BB213)-Data!$BB213&lt;0,"Low","High"),IF(Data!$BK213="MG",IF(INT(Data!$BC213)-Data!$BC213&lt;0,"Low","High"),IF(Data!$BK213="LG",IF(INT(Data!$BD213)-Data!$BD213&lt;0,"Low","High"),"High")))</f>
        <v>Low</v>
      </c>
      <c r="BY213" s="41" t="str">
        <f>IF(Data!$BL213="DG",IF(INT(Data!$BB213)-Data!$BB213&lt;0,"Low","High"),IF(Data!$BL213="MG",IF(INT(Data!$BC213)-Data!$BC213&lt;0,"Low","High"),IF(Data!$BL213="LG",IF(INT(Data!$BD213)-Data!$BD213&lt;0,"Low","High"),"High")))</f>
        <v>Low</v>
      </c>
      <c r="BZ213" s="41" t="str">
        <f>IF(AND(Data!$BX213="High",Data!$BY213="High"),"High","Low")</f>
        <v>Low</v>
      </c>
      <c r="CA213" s="41" t="str">
        <f>IF(AND(Data!$BM213=Data!$BT213,Data!$BN213=Data!$BU213),"Matched",IF(Data!$BM213=Data!$BT213,"Sec Missed", IF(Data!$BN213=Data!$BU213," Pri Missed", "Both Missed")))</f>
        <v>Both Missed</v>
      </c>
      <c r="CB213" s="42">
        <v>100.0</v>
      </c>
      <c r="CC213" s="42">
        <v>100.0</v>
      </c>
      <c r="CD213" s="42">
        <v>69.9</v>
      </c>
      <c r="CE213" s="43" t="s">
        <v>17</v>
      </c>
      <c r="CF213" s="43" t="s">
        <v>17</v>
      </c>
      <c r="CG213" s="43" t="s">
        <v>17</v>
      </c>
      <c r="CH213" s="45" t="s">
        <v>17</v>
      </c>
      <c r="CI213" s="43" t="s">
        <v>97</v>
      </c>
      <c r="CJ213" s="42">
        <v>100.0</v>
      </c>
      <c r="CK213" s="43" t="s">
        <v>17</v>
      </c>
      <c r="CL213" s="43" t="s">
        <v>98</v>
      </c>
      <c r="CM213" s="42">
        <v>69.92</v>
      </c>
      <c r="CN213" s="43" t="s">
        <v>99</v>
      </c>
      <c r="CO213" s="1"/>
      <c r="CP213" s="1"/>
      <c r="CQ213" s="1"/>
      <c r="CR213" s="1"/>
      <c r="CS213" s="1"/>
      <c r="CT213" s="1"/>
      <c r="CU213" s="1"/>
    </row>
    <row r="214" ht="48.0" customHeight="1">
      <c r="A214" s="28">
        <v>2368.0</v>
      </c>
      <c r="B214" s="29">
        <v>28.0</v>
      </c>
      <c r="C214" s="30">
        <v>25.0</v>
      </c>
      <c r="D214" s="30">
        <v>16.0</v>
      </c>
      <c r="E214" s="30">
        <v>3.0</v>
      </c>
      <c r="F214" s="30">
        <v>19.0</v>
      </c>
      <c r="G214" s="30">
        <v>24.0</v>
      </c>
      <c r="H214" s="30">
        <v>12.0</v>
      </c>
      <c r="I214" s="30">
        <v>4.0</v>
      </c>
      <c r="J214" s="30">
        <v>16.0</v>
      </c>
      <c r="K214" s="30">
        <v>25.0</v>
      </c>
      <c r="L214" s="30">
        <v>14.0</v>
      </c>
      <c r="M214" s="30">
        <v>3.0</v>
      </c>
      <c r="N214" s="30">
        <v>18.0</v>
      </c>
      <c r="O214" s="31">
        <f>LARGE(Data!$K214:$N214,1)</f>
        <v>25</v>
      </c>
      <c r="P214" s="31">
        <f>LARGE(Data!$K214:$N214,2)</f>
        <v>18</v>
      </c>
      <c r="Q214" s="31">
        <f>LARGE(Data!$K214:$N214,3)</f>
        <v>14</v>
      </c>
      <c r="R214" s="31">
        <f>LARGE(Data!$K214:$N214,4)</f>
        <v>3</v>
      </c>
      <c r="S214" s="32">
        <f>LARGE(Data!$C214:$F214,1)</f>
        <v>25</v>
      </c>
      <c r="T214" s="32">
        <f>LARGE(Data!$C214:$F214,2)</f>
        <v>19</v>
      </c>
      <c r="U214" s="32">
        <f>LARGE(Data!$C214:$F214,3)</f>
        <v>16</v>
      </c>
      <c r="V214" s="32">
        <f>LARGE(Data!$C214:$F214,4)</f>
        <v>3</v>
      </c>
      <c r="W214" s="33">
        <f>LARGE(Data!$G214:$J214,1)</f>
        <v>24</v>
      </c>
      <c r="X214" s="33">
        <f>LARGE(Data!$G214:$J214,2)</f>
        <v>16</v>
      </c>
      <c r="Y214" s="33">
        <f>LARGE(Data!$G214:$J214,3)</f>
        <v>12</v>
      </c>
      <c r="Z214" s="33">
        <f>LARGE(Data!$G214:$J214,4)</f>
        <v>4</v>
      </c>
      <c r="AA214" s="30">
        <f>Data!$O214-Data!$P214</f>
        <v>7</v>
      </c>
      <c r="AB214" s="30">
        <f>Data!$P214-Data!$Q214</f>
        <v>4</v>
      </c>
      <c r="AC214" s="30">
        <f>Data!$Q214-Data!$R214</f>
        <v>11</v>
      </c>
      <c r="AD214" s="30">
        <f>(Data!$AA214+Data!$AB214)/SUM(Data!$AA214:$AC214)</f>
        <v>0.5</v>
      </c>
      <c r="AE214" s="31">
        <f>Data!$AA214^2/SQRT(Data!$AA214^2+Data!$AB214^2+Data!$AC214^2)</f>
        <v>3.592854318</v>
      </c>
      <c r="AF214" s="31">
        <f>Data!$AB214^2/SQRT(Data!$AA214^2+Data!$AB214^2+Data!$AC214^2)</f>
        <v>1.17317692</v>
      </c>
      <c r="AG214" s="31">
        <f>Data!$AC214^2/SQRT(Data!$AA214^2+Data!$AB214^2+Data!$AC214^2)</f>
        <v>8.872150459</v>
      </c>
      <c r="AH214" s="30">
        <f>Data!$S214-Data!$T214</f>
        <v>6</v>
      </c>
      <c r="AI214" s="30">
        <f>Data!$T214-Data!$U214</f>
        <v>3</v>
      </c>
      <c r="AJ214" s="30">
        <f>Data!$U214-Data!$V214</f>
        <v>13</v>
      </c>
      <c r="AK214" s="30">
        <f>(Data!$AH214+Data!$AI214)/(Data!$AH214+Data!$AI214+Data!$AJ214)</f>
        <v>0.4090909091</v>
      </c>
      <c r="AL214" s="32">
        <f>Data!$AH214^2/SQRT(Data!$AH214^2+Data!$AI214^2+Data!$AJ214^2)</f>
        <v>2.460909337</v>
      </c>
      <c r="AM214" s="32">
        <f>Data!$AI214^2/SQRT(Data!$AH214^2+Data!$AI214^2+Data!$AJ214^2)</f>
        <v>0.6152273343</v>
      </c>
      <c r="AN214" s="32">
        <f>Data!$AJ214^2/SQRT(Data!$AH214^2+Data!$AI214^2+Data!$AJ214^2)</f>
        <v>11.55260217</v>
      </c>
      <c r="AO214" s="30">
        <f>Data!$W214-Data!$X214</f>
        <v>8</v>
      </c>
      <c r="AP214" s="30">
        <f>Data!$X214-Data!$Y214</f>
        <v>4</v>
      </c>
      <c r="AQ214" s="30">
        <f>Data!$Y214-Data!$Z214</f>
        <v>8</v>
      </c>
      <c r="AR214" s="30">
        <f>(Data!$AO214+Data!$AP214)/(Data!$AO214+Data!$AP214+Data!$AQ214)</f>
        <v>0.6</v>
      </c>
      <c r="AS214" s="33">
        <f>Data!$AO214^2/SQRT(Data!$AO214^2+Data!$AP214^2+Data!$AQ214^2)</f>
        <v>5.333333333</v>
      </c>
      <c r="AT214" s="33">
        <f>Data!$AP214^2/SQRT(Data!$AO214^2+Data!$AP214^2+Data!$AQ214^2)</f>
        <v>1.333333333</v>
      </c>
      <c r="AU214" s="33">
        <f>Data!$AQ214^2/SQRT(Data!$AO214^2+Data!$AP214^2+Data!$AQ214^2)</f>
        <v>5.333333333</v>
      </c>
      <c r="AV214" s="34">
        <f>_xlfn.VAR.P(Data!$K214:$N214)</f>
        <v>63.5</v>
      </c>
      <c r="AW214" s="35">
        <f>_xlfn.VAR.P(Data!$C214:$F214)</f>
        <v>64.6875</v>
      </c>
      <c r="AX214" s="36">
        <f>_xlfn.VAR.P(Data!$G214:$J214)</f>
        <v>52</v>
      </c>
      <c r="AY214" s="37"/>
      <c r="AZ214" s="38"/>
      <c r="BA214" s="39"/>
      <c r="BB214" s="30" t="str">
        <f>IF(AND(Data!$AE214&gt;Data!$AF214,Data!$AE214&gt;Data!$AG214),"1",IF(AND(Data!$AF214&gt;Data!$AE214,Data!$AF214&gt;Data!$AG214),IF(Data!$AF214&lt;2.5*Data!$AE214,"1.2",IF(OR(Data!$AE214&gt;2.5,Data!$AE214+Data!$AF214+Data!$AG214&lt;9),"2.2","2")),IF(AND(Data!$AG214&gt;3.5*Data!$AE214,Data!$AG214&gt;3.5*Data!$AF214,Data!$AE214+Data!$AF214+Data!$AG214&gt;11,Data!$AE214+Data!$AF214&lt;2,Data!$Q214&gt;=18),"3",IF((Data!$AE214&gt;3*Data!$AF214),"1.3",IF(AND(Data!$AF214&gt;3*Data!$AE214,Data!$AF214&gt;2),"2.3","3.3")))))</f>
        <v>1.3</v>
      </c>
      <c r="BC214" s="30" t="str">
        <f>IF(AND(Data!$AL214&gt;Data!$AM214,Data!$AL214&gt;Data!$AN214),"1",IF(AND(Data!$AM214&gt;Data!$AL214,Data!$AM214&gt;Data!$AN214),IF(Data!$AM214&lt;2.5*Data!$AL214,"1.2",IF(OR(Data!$AL214&gt;2.5,Data!$AL214+Data!$AM214+Data!$AN214&lt;9),"2.2","2")),IF(AND(Data!$AN214&gt;3.5*Data!$AL214,Data!$AN214&gt;3.5*Data!$AM214,Data!$AL214+Data!$AM214+Data!$AN214&gt;11,Data!$AL214+Data!$AM214&lt;2,Data!$U214&gt;=18),"3",IF((Data!$AL214&gt;3*Data!$AM214),"1.3",IF(AND(Data!$AM214&gt;3*Data!$AL214,Data!$AM214&gt;2),"2.3","3.3")))))</f>
        <v>1.3</v>
      </c>
      <c r="BD214" s="30" t="str">
        <f>IF(AND(Data!$AS214&gt;Data!$AT214,Data!$AS214&gt;Data!$AU214),"1",IF(AND(Data!$AT214&gt;Data!$AS214,Data!$AT214&gt;Data!$AU214),IF(Data!$AT214&lt;2.5*Data!$AS214,"1.2",IF(OR(Data!$AS214&gt;2.5,Data!$AS214+Data!$AT214+Data!$AU214&lt;9),"2.2","2")),IF(AND(Data!$AU214&gt;3.5*Data!$AS214,Data!$AU214&gt;3.5*Data!$AT214,Data!$AS214+Data!$AT214+Data!$AU214&gt;11,Data!$AS214+Data!$AT214&lt;2,Data!$Y214&gt;=18),"3",IF((Data!$AS214&gt;3*Data!$AT214),"1.3",IF(AND(Data!$AT214&gt;3*Data!$AS214,Data!$AT214&gt;2),"2.3","3.3")))))</f>
        <v>1.3</v>
      </c>
      <c r="BE214" s="30" t="str">
        <f t="array" ref="BE214">XLOOKUP(Data!$O214,Data!$K214:$N214,$K$1:$N$1,"?",0,1)&amp;XLOOKUP(Data!$P214,Data!$K214:$N214,$K$1:$N$1,"?",0,1)&amp;XLOOKUP(Data!$Q214,Data!$K214:$N214,$K$1:$N$1,"?",0,1)</f>
        <v>DCI</v>
      </c>
      <c r="BF214" s="30" t="str">
        <f t="array" ref="BF214">XLOOKUP(Data!$S214,Data!$C214:$F214,$C$1:$F$1,"?",0,1)&amp;XLOOKUP(Data!$T214,Data!$C214:$F214,$C$1:$F$1,"?",0,1)&amp;XLOOKUP(Data!$U214,Data!$C214:$F214,$C$1:$F$1,"?",0,1)</f>
        <v>DCI</v>
      </c>
      <c r="BG214" s="30" t="str">
        <f t="array" ref="BG214">XLOOKUP(Data!$W214,Data!$G214:$J214,$G$1:$J$1,"?",0,1)&amp;XLOOKUP(Data!$X214,Data!$G214:$J214,$G$1:$J$1,"?",0,1)&amp;XLOOKUP(Data!$Y214,Data!$G214:$J214,$G$1:$J$1,"?",0,1)</f>
        <v>DCI</v>
      </c>
      <c r="BH214" s="30" t="str">
        <f>VLOOKUP(LEFT(Data!$BE214,Data!$BB214),'Key 2'!$A$1:$C$40,2,FALSE)</f>
        <v>D</v>
      </c>
      <c r="BI214" s="30" t="str">
        <f>VLOOKUP(LEFT(Data!$BF214,Data!$BC214),'Key 2'!$A$1:$C$40,2,FALSE)</f>
        <v>D</v>
      </c>
      <c r="BJ214" s="30" t="str">
        <f>VLOOKUP(LEFT(Data!$BG214,Data!$BD214),'Key 2'!$A$1:$C$40,2,FALSE)</f>
        <v>D</v>
      </c>
      <c r="BK214" s="30" t="str">
        <f>IF(AND(Data!$AV214&gt;=15,Data!$O214&gt;=20),"DG",IF(AND(Data!$AW214&gt;=15,Data!$S214&gt;=20),"MG",IF(AND(Data!$AV214&gt;=15,Data!$W214&gt;=20),"LG","0")))</f>
        <v>DG</v>
      </c>
      <c r="BL214" s="30" t="str">
        <f>IF(AND(Data!$BK214="DG",Data!$AW214&gt;=15,Data!$S214&gt;=20,Data!$BH214&lt;&gt;Data!$BI214),"MG","LG")</f>
        <v>LG</v>
      </c>
      <c r="BM214" s="30" t="str">
        <f>IF(Data!$BK214="DG",Data!$BH214,IF(Data!$BK214="MG",Data!$BI214,Data!$BJ214))</f>
        <v>D</v>
      </c>
      <c r="BN214" s="30" t="str">
        <f>IF(Data!$BL214="DG",Data!$BH214,IF(Data!$BL214="MG",Data!$BI214,Data!$BJ214))</f>
        <v>D</v>
      </c>
      <c r="BO214" s="40"/>
      <c r="BP214" s="40"/>
      <c r="BQ214" s="40"/>
      <c r="BR214" s="41"/>
      <c r="BS214" s="41"/>
      <c r="BT214" s="41" t="str">
        <f>VLOOKUP(Data!$BR214,'Key 1'!$B$1:$D$15,2,FALSE)</f>
        <v>TI</v>
      </c>
      <c r="BU214" s="41" t="str">
        <f>VLOOKUP(Data!$BS214,'Key 1'!$B$1:$D$15,2,FALSE)</f>
        <v>TI</v>
      </c>
      <c r="BV214" s="41">
        <f>VLOOKUP(Data!$BR214,'Key 1'!$B$1:$D$15,3,FALSE)</f>
        <v>0</v>
      </c>
      <c r="BW214" s="41">
        <f>VLOOKUP(Data!$BS214,'Key 1'!$B$1:$D$15,3,FALSE)</f>
        <v>0</v>
      </c>
      <c r="BX214" s="41" t="str">
        <f>IF(Data!$BK214="DG",IF(INT(Data!$BB214)-Data!$BB214&lt;0,"Low","High"),IF(Data!$BK214="MG",IF(INT(Data!$BC214)-Data!$BC214&lt;0,"Low","High"),IF(Data!$BK214="LG",IF(INT(Data!$BD214)-Data!$BD214&lt;0,"Low","High"),"High")))</f>
        <v>Low</v>
      </c>
      <c r="BY214" s="41" t="str">
        <f>IF(Data!$BL214="DG",IF(INT(Data!$BB214)-Data!$BB214&lt;0,"Low","High"),IF(Data!$BL214="MG",IF(INT(Data!$BC214)-Data!$BC214&lt;0,"Low","High"),IF(Data!$BL214="LG",IF(INT(Data!$BD214)-Data!$BD214&lt;0,"Low","High"),"High")))</f>
        <v>Low</v>
      </c>
      <c r="BZ214" s="41" t="str">
        <f>IF(AND(Data!$BX214="High",Data!$BY214="High"),"High","Low")</f>
        <v>Low</v>
      </c>
      <c r="CA214" s="41" t="str">
        <f>IF(AND(Data!$BM214=Data!$BT214,Data!$BN214=Data!$BU214),"Matched",IF(Data!$BM214=Data!$BT214,"Sec Missed", IF(Data!$BN214=Data!$BU214," Pri Missed", "Both Missed")))</f>
        <v>Both Missed</v>
      </c>
      <c r="CB214" s="42">
        <v>100.0</v>
      </c>
      <c r="CC214" s="42">
        <v>100.0</v>
      </c>
      <c r="CD214" s="42">
        <v>100.0</v>
      </c>
      <c r="CE214" s="43" t="s">
        <v>0</v>
      </c>
      <c r="CF214" s="43" t="s">
        <v>17</v>
      </c>
      <c r="CG214" s="43" t="s">
        <v>0</v>
      </c>
      <c r="CH214" s="45" t="s">
        <v>0</v>
      </c>
      <c r="CI214" s="43" t="s">
        <v>97</v>
      </c>
      <c r="CJ214" s="42">
        <v>100.0</v>
      </c>
      <c r="CK214" s="43" t="s">
        <v>17</v>
      </c>
      <c r="CL214" s="43" t="s">
        <v>102</v>
      </c>
      <c r="CM214" s="42">
        <v>100.0</v>
      </c>
      <c r="CN214" s="43" t="s">
        <v>99</v>
      </c>
      <c r="CO214" s="1"/>
      <c r="CP214" s="1"/>
      <c r="CQ214" s="1"/>
      <c r="CR214" s="1"/>
      <c r="CS214" s="1"/>
      <c r="CT214" s="1"/>
      <c r="CU214" s="1"/>
    </row>
    <row r="215" ht="48.0" customHeight="1">
      <c r="A215" s="28">
        <v>2369.0</v>
      </c>
      <c r="B215" s="29">
        <v>28.0</v>
      </c>
      <c r="C215" s="30">
        <v>19.0</v>
      </c>
      <c r="D215" s="30">
        <v>25.0</v>
      </c>
      <c r="E215" s="30">
        <v>11.0</v>
      </c>
      <c r="F215" s="30">
        <v>13.0</v>
      </c>
      <c r="G215" s="30">
        <v>25.0</v>
      </c>
      <c r="H215" s="30">
        <v>10.0</v>
      </c>
      <c r="I215" s="30">
        <v>4.0</v>
      </c>
      <c r="J215" s="30">
        <v>16.0</v>
      </c>
      <c r="K215" s="30">
        <v>22.0</v>
      </c>
      <c r="L215" s="30">
        <v>19.0</v>
      </c>
      <c r="M215" s="30">
        <v>6.0</v>
      </c>
      <c r="N215" s="30">
        <v>14.0</v>
      </c>
      <c r="O215" s="31">
        <f>LARGE(Data!$K215:$N215,1)</f>
        <v>22</v>
      </c>
      <c r="P215" s="31">
        <f>LARGE(Data!$K215:$N215,2)</f>
        <v>19</v>
      </c>
      <c r="Q215" s="31">
        <f>LARGE(Data!$K215:$N215,3)</f>
        <v>14</v>
      </c>
      <c r="R215" s="31">
        <f>LARGE(Data!$K215:$N215,4)</f>
        <v>6</v>
      </c>
      <c r="S215" s="32">
        <f>LARGE(Data!$C215:$F215,1)</f>
        <v>25</v>
      </c>
      <c r="T215" s="32">
        <f>LARGE(Data!$C215:$F215,2)</f>
        <v>19</v>
      </c>
      <c r="U215" s="32">
        <f>LARGE(Data!$C215:$F215,3)</f>
        <v>13</v>
      </c>
      <c r="V215" s="32">
        <f>LARGE(Data!$C215:$F215,4)</f>
        <v>11</v>
      </c>
      <c r="W215" s="33">
        <f>LARGE(Data!$G215:$J215,1)</f>
        <v>25</v>
      </c>
      <c r="X215" s="33">
        <f>LARGE(Data!$G215:$J215,2)</f>
        <v>16</v>
      </c>
      <c r="Y215" s="33">
        <f>LARGE(Data!$G215:$J215,3)</f>
        <v>10</v>
      </c>
      <c r="Z215" s="33">
        <f>LARGE(Data!$G215:$J215,4)</f>
        <v>4</v>
      </c>
      <c r="AA215" s="30">
        <f>Data!$O215-Data!$P215</f>
        <v>3</v>
      </c>
      <c r="AB215" s="30">
        <f>Data!$P215-Data!$Q215</f>
        <v>5</v>
      </c>
      <c r="AC215" s="30">
        <f>Data!$Q215-Data!$R215</f>
        <v>8</v>
      </c>
      <c r="AD215" s="30">
        <f>(Data!$AA215+Data!$AB215)/SUM(Data!$AA215:$AC215)</f>
        <v>0.5</v>
      </c>
      <c r="AE215" s="31">
        <f>Data!$AA215^2/SQRT(Data!$AA215^2+Data!$AB215^2+Data!$AC215^2)</f>
        <v>0.9091372901</v>
      </c>
      <c r="AF215" s="31">
        <f>Data!$AB215^2/SQRT(Data!$AA215^2+Data!$AB215^2+Data!$AC215^2)</f>
        <v>2.525381361</v>
      </c>
      <c r="AG215" s="31">
        <f>Data!$AC215^2/SQRT(Data!$AA215^2+Data!$AB215^2+Data!$AC215^2)</f>
        <v>6.464976285</v>
      </c>
      <c r="AH215" s="30">
        <f>Data!$S215-Data!$T215</f>
        <v>6</v>
      </c>
      <c r="AI215" s="30">
        <f>Data!$T215-Data!$U215</f>
        <v>6</v>
      </c>
      <c r="AJ215" s="30">
        <f>Data!$U215-Data!$V215</f>
        <v>2</v>
      </c>
      <c r="AK215" s="30">
        <f>(Data!$AH215+Data!$AI215)/(Data!$AH215+Data!$AI215+Data!$AJ215)</f>
        <v>0.8571428571</v>
      </c>
      <c r="AL215" s="32">
        <f>Data!$AH215^2/SQRT(Data!$AH215^2+Data!$AI215^2+Data!$AJ215^2)</f>
        <v>4.12948321</v>
      </c>
      <c r="AM215" s="32">
        <f>Data!$AI215^2/SQRT(Data!$AH215^2+Data!$AI215^2+Data!$AJ215^2)</f>
        <v>4.12948321</v>
      </c>
      <c r="AN215" s="32">
        <f>Data!$AJ215^2/SQRT(Data!$AH215^2+Data!$AI215^2+Data!$AJ215^2)</f>
        <v>0.4588314677</v>
      </c>
      <c r="AO215" s="30">
        <f>Data!$W215-Data!$X215</f>
        <v>9</v>
      </c>
      <c r="AP215" s="30">
        <f>Data!$X215-Data!$Y215</f>
        <v>6</v>
      </c>
      <c r="AQ215" s="30">
        <f>Data!$Y215-Data!$Z215</f>
        <v>6</v>
      </c>
      <c r="AR215" s="30">
        <f>(Data!$AO215+Data!$AP215)/(Data!$AO215+Data!$AP215+Data!$AQ215)</f>
        <v>0.7142857143</v>
      </c>
      <c r="AS215" s="33">
        <f>Data!$AO215^2/SQRT(Data!$AO215^2+Data!$AP215^2+Data!$AQ215^2)</f>
        <v>6.548461876</v>
      </c>
      <c r="AT215" s="33">
        <f>Data!$AP215^2/SQRT(Data!$AO215^2+Data!$AP215^2+Data!$AQ215^2)</f>
        <v>2.9104275</v>
      </c>
      <c r="AU215" s="33">
        <f>Data!$AQ215^2/SQRT(Data!$AO215^2+Data!$AP215^2+Data!$AQ215^2)</f>
        <v>2.9104275</v>
      </c>
      <c r="AV215" s="34">
        <f>_xlfn.VAR.P(Data!$K215:$N215)</f>
        <v>36.6875</v>
      </c>
      <c r="AW215" s="35">
        <f>_xlfn.VAR.P(Data!$C215:$F215)</f>
        <v>30</v>
      </c>
      <c r="AX215" s="36">
        <f>_xlfn.VAR.P(Data!$G215:$J215)</f>
        <v>60.1875</v>
      </c>
      <c r="AY215" s="37"/>
      <c r="AZ215" s="38"/>
      <c r="BA215" s="39"/>
      <c r="BB215" s="30" t="str">
        <f>IF(AND(Data!$AE215&gt;Data!$AF215,Data!$AE215&gt;Data!$AG215),"1",IF(AND(Data!$AF215&gt;Data!$AE215,Data!$AF215&gt;Data!$AG215),IF(Data!$AF215&lt;2.5*Data!$AE215,"1.2",IF(OR(Data!$AE215&gt;2.5,Data!$AE215+Data!$AF215+Data!$AG215&lt;9),"2.2","2")),IF(AND(Data!$AG215&gt;3.5*Data!$AE215,Data!$AG215&gt;3.5*Data!$AF215,Data!$AE215+Data!$AF215+Data!$AG215&gt;11,Data!$AE215+Data!$AF215&lt;2,Data!$Q215&gt;=18),"3",IF((Data!$AE215&gt;3*Data!$AF215),"1.3",IF(AND(Data!$AF215&gt;3*Data!$AE215,Data!$AF215&gt;2),"2.3","3.3")))))</f>
        <v>3.3</v>
      </c>
      <c r="BC215" s="30" t="str">
        <f>IF(AND(Data!$AL215&gt;Data!$AM215,Data!$AL215&gt;Data!$AN215),"1",IF(AND(Data!$AM215&gt;Data!$AL215,Data!$AM215&gt;Data!$AN215),IF(Data!$AM215&lt;2.5*Data!$AL215,"1.2",IF(OR(Data!$AL215&gt;2.5,Data!$AL215+Data!$AM215+Data!$AN215&lt;9),"2.2","2")),IF(AND(Data!$AN215&gt;3.5*Data!$AL215,Data!$AN215&gt;3.5*Data!$AM215,Data!$AL215+Data!$AM215+Data!$AN215&gt;11,Data!$AL215+Data!$AM215&lt;2,Data!$U215&gt;=18),"3",IF((Data!$AL215&gt;3*Data!$AM215),"1.3",IF(AND(Data!$AM215&gt;3*Data!$AL215,Data!$AM215&gt;2),"2.3","3.3")))))</f>
        <v>3.3</v>
      </c>
      <c r="BD215" s="30" t="str">
        <f>IF(AND(Data!$AS215&gt;Data!$AT215,Data!$AS215&gt;Data!$AU215),"1",IF(AND(Data!$AT215&gt;Data!$AS215,Data!$AT215&gt;Data!$AU215),IF(Data!$AT215&lt;2.5*Data!$AS215,"1.2",IF(OR(Data!$AS215&gt;2.5,Data!$AS215+Data!$AT215+Data!$AU215&lt;9),"2.2","2")),IF(AND(Data!$AU215&gt;3.5*Data!$AS215,Data!$AU215&gt;3.5*Data!$AT215,Data!$AS215+Data!$AT215+Data!$AU215&gt;11,Data!$AS215+Data!$AT215&lt;2,Data!$Y215&gt;=18),"3",IF((Data!$AS215&gt;3*Data!$AT215),"1.3",IF(AND(Data!$AT215&gt;3*Data!$AS215,Data!$AT215&gt;2),"2.3","3.3")))))</f>
        <v>1</v>
      </c>
      <c r="BE215" s="30" t="str">
        <f t="array" ref="BE215">XLOOKUP(Data!$O215,Data!$K215:$N215,$K$1:$N$1,"?",0,1)&amp;XLOOKUP(Data!$P215,Data!$K215:$N215,$K$1:$N$1,"?",0,1)&amp;XLOOKUP(Data!$Q215,Data!$K215:$N215,$K$1:$N$1,"?",0,1)</f>
        <v>DIC</v>
      </c>
      <c r="BF215" s="30" t="str">
        <f t="array" ref="BF215">XLOOKUP(Data!$S215,Data!$C215:$F215,$C$1:$F$1,"?",0,1)&amp;XLOOKUP(Data!$T215,Data!$C215:$F215,$C$1:$F$1,"?",0,1)&amp;XLOOKUP(Data!$U215,Data!$C215:$F215,$C$1:$F$1,"?",0,1)</f>
        <v>IDC</v>
      </c>
      <c r="BG215" s="30" t="str">
        <f t="array" ref="BG215">XLOOKUP(Data!$W215,Data!$G215:$J215,$G$1:$J$1,"?",0,1)&amp;XLOOKUP(Data!$X215,Data!$G215:$J215,$G$1:$J$1,"?",0,1)&amp;XLOOKUP(Data!$Y215,Data!$G215:$J215,$G$1:$J$1,"?",0,1)</f>
        <v>DCI</v>
      </c>
      <c r="BH215" s="30" t="str">
        <f>VLOOKUP(LEFT(Data!$BE215,Data!$BB215),'Key 2'!$A$1:$C$40,2,FALSE)</f>
        <v>DIC</v>
      </c>
      <c r="BI215" s="30" t="str">
        <f>VLOOKUP(LEFT(Data!$BF215,Data!$BC215),'Key 2'!$A$1:$C$40,2,FALSE)</f>
        <v>DIC</v>
      </c>
      <c r="BJ215" s="30" t="str">
        <f>VLOOKUP(LEFT(Data!$BG215,Data!$BD215),'Key 2'!$A$1:$C$40,2,FALSE)</f>
        <v>D</v>
      </c>
      <c r="BK215" s="30" t="str">
        <f>IF(AND(Data!$AV215&gt;=15,Data!$O215&gt;=20),"DG",IF(AND(Data!$AW215&gt;=15,Data!$S215&gt;=20),"MG",IF(AND(Data!$AV215&gt;=15,Data!$W215&gt;=20),"LG","0")))</f>
        <v>DG</v>
      </c>
      <c r="BL215" s="30" t="str">
        <f>IF(AND(Data!$BK215="DG",Data!$AW215&gt;=15,Data!$S215&gt;=20,Data!$BH215&lt;&gt;Data!$BI215),"MG","LG")</f>
        <v>LG</v>
      </c>
      <c r="BM215" s="30" t="str">
        <f>IF(Data!$BK215="DG",Data!$BH215,IF(Data!$BK215="MG",Data!$BI215,Data!$BJ215))</f>
        <v>DIC</v>
      </c>
      <c r="BN215" s="30" t="str">
        <f>IF(Data!$BL215="DG",Data!$BH215,IF(Data!$BL215="MG",Data!$BI215,Data!$BJ215))</f>
        <v>D</v>
      </c>
      <c r="BO215" s="40"/>
      <c r="BP215" s="40"/>
      <c r="BQ215" s="40"/>
      <c r="BR215" s="41"/>
      <c r="BS215" s="41"/>
      <c r="BT215" s="41" t="str">
        <f>VLOOKUP(Data!$BR215,'Key 1'!$B$1:$D$15,2,FALSE)</f>
        <v>TI</v>
      </c>
      <c r="BU215" s="41" t="str">
        <f>VLOOKUP(Data!$BS215,'Key 1'!$B$1:$D$15,2,FALSE)</f>
        <v>TI</v>
      </c>
      <c r="BV215" s="41">
        <f>VLOOKUP(Data!$BR215,'Key 1'!$B$1:$D$15,3,FALSE)</f>
        <v>0</v>
      </c>
      <c r="BW215" s="41">
        <f>VLOOKUP(Data!$BS215,'Key 1'!$B$1:$D$15,3,FALSE)</f>
        <v>0</v>
      </c>
      <c r="BX215" s="41" t="str">
        <f>IF(Data!$BK215="DG",IF(INT(Data!$BB215)-Data!$BB215&lt;0,"Low","High"),IF(Data!$BK215="MG",IF(INT(Data!$BC215)-Data!$BC215&lt;0,"Low","High"),IF(Data!$BK215="LG",IF(INT(Data!$BD215)-Data!$BD215&lt;0,"Low","High"),"High")))</f>
        <v>Low</v>
      </c>
      <c r="BY215" s="41" t="str">
        <f>IF(Data!$BL215="DG",IF(INT(Data!$BB215)-Data!$BB215&lt;0,"Low","High"),IF(Data!$BL215="MG",IF(INT(Data!$BC215)-Data!$BC215&lt;0,"Low","High"),IF(Data!$BL215="LG",IF(INT(Data!$BD215)-Data!$BD215&lt;0,"Low","High"),"High")))</f>
        <v>High</v>
      </c>
      <c r="BZ215" s="41" t="str">
        <f>IF(AND(Data!$BX215="High",Data!$BY215="High"),"High","Low")</f>
        <v>Low</v>
      </c>
      <c r="CA215" s="41" t="str">
        <f>IF(AND(Data!$BM215=Data!$BT215,Data!$BN215=Data!$BU215),"Matched",IF(Data!$BM215=Data!$BT215,"Sec Missed", IF(Data!$BN215=Data!$BU215," Pri Missed", "Both Missed")))</f>
        <v>Both Missed</v>
      </c>
      <c r="CB215" s="42">
        <v>100.0</v>
      </c>
      <c r="CC215" s="42">
        <v>100.0</v>
      </c>
      <c r="CD215" s="42">
        <v>100.0</v>
      </c>
      <c r="CE215" s="43" t="s">
        <v>15</v>
      </c>
      <c r="CF215" s="43" t="s">
        <v>15</v>
      </c>
      <c r="CG215" s="43" t="s">
        <v>0</v>
      </c>
      <c r="CH215" s="45" t="s">
        <v>15</v>
      </c>
      <c r="CI215" s="43" t="s">
        <v>97</v>
      </c>
      <c r="CJ215" s="42">
        <v>100.0</v>
      </c>
      <c r="CK215" s="43" t="s">
        <v>0</v>
      </c>
      <c r="CL215" s="43" t="s">
        <v>98</v>
      </c>
      <c r="CM215" s="42">
        <v>100.0</v>
      </c>
      <c r="CN215" s="43" t="s">
        <v>99</v>
      </c>
      <c r="CO215" s="1"/>
      <c r="CP215" s="1"/>
      <c r="CQ215" s="1"/>
      <c r="CR215" s="1"/>
      <c r="CS215" s="1"/>
      <c r="CT215" s="1"/>
      <c r="CU215" s="1"/>
    </row>
    <row r="216" ht="48.0" customHeight="1">
      <c r="A216" s="28">
        <v>2370.0</v>
      </c>
      <c r="B216" s="29">
        <v>28.0</v>
      </c>
      <c r="C216" s="30">
        <v>12.0</v>
      </c>
      <c r="D216" s="30">
        <v>14.0</v>
      </c>
      <c r="E216" s="30">
        <v>13.0</v>
      </c>
      <c r="F216" s="30">
        <v>24.0</v>
      </c>
      <c r="G216" s="30">
        <v>12.0</v>
      </c>
      <c r="H216" s="30">
        <v>4.0</v>
      </c>
      <c r="I216" s="30">
        <v>18.0</v>
      </c>
      <c r="J216" s="30">
        <v>24.0</v>
      </c>
      <c r="K216" s="30">
        <v>12.0</v>
      </c>
      <c r="L216" s="30">
        <v>8.0</v>
      </c>
      <c r="M216" s="30">
        <v>14.0</v>
      </c>
      <c r="N216" s="30">
        <v>25.0</v>
      </c>
      <c r="O216" s="31">
        <f>LARGE(Data!$K216:$N216,1)</f>
        <v>25</v>
      </c>
      <c r="P216" s="31">
        <f>LARGE(Data!$K216:$N216,2)</f>
        <v>14</v>
      </c>
      <c r="Q216" s="31">
        <f>LARGE(Data!$K216:$N216,3)</f>
        <v>12</v>
      </c>
      <c r="R216" s="31">
        <f>LARGE(Data!$K216:$N216,4)</f>
        <v>8</v>
      </c>
      <c r="S216" s="32">
        <f>LARGE(Data!$C216:$F216,1)</f>
        <v>24</v>
      </c>
      <c r="T216" s="32">
        <f>LARGE(Data!$C216:$F216,2)</f>
        <v>14</v>
      </c>
      <c r="U216" s="32">
        <f>LARGE(Data!$C216:$F216,3)</f>
        <v>13</v>
      </c>
      <c r="V216" s="32">
        <f>LARGE(Data!$C216:$F216,4)</f>
        <v>12</v>
      </c>
      <c r="W216" s="33">
        <f>LARGE(Data!$G216:$J216,1)</f>
        <v>24</v>
      </c>
      <c r="X216" s="33">
        <f>LARGE(Data!$G216:$J216,2)</f>
        <v>18</v>
      </c>
      <c r="Y216" s="33">
        <f>LARGE(Data!$G216:$J216,3)</f>
        <v>12</v>
      </c>
      <c r="Z216" s="33">
        <f>LARGE(Data!$G216:$J216,4)</f>
        <v>4</v>
      </c>
      <c r="AA216" s="30">
        <f>Data!$O216-Data!$P216</f>
        <v>11</v>
      </c>
      <c r="AB216" s="30">
        <f>Data!$P216-Data!$Q216</f>
        <v>2</v>
      </c>
      <c r="AC216" s="30">
        <f>Data!$Q216-Data!$R216</f>
        <v>4</v>
      </c>
      <c r="AD216" s="30">
        <f>(Data!$AA216+Data!$AB216)/SUM(Data!$AA216:$AC216)</f>
        <v>0.7647058824</v>
      </c>
      <c r="AE216" s="31">
        <f>Data!$AA216^2/SQRT(Data!$AA216^2+Data!$AB216^2+Data!$AC216^2)</f>
        <v>10.19003824</v>
      </c>
      <c r="AF216" s="31">
        <f>Data!$AB216^2/SQRT(Data!$AA216^2+Data!$AB216^2+Data!$AC216^2)</f>
        <v>0.3368607684</v>
      </c>
      <c r="AG216" s="31">
        <f>Data!$AC216^2/SQRT(Data!$AA216^2+Data!$AB216^2+Data!$AC216^2)</f>
        <v>1.347443074</v>
      </c>
      <c r="AH216" s="30">
        <f>Data!$S216-Data!$T216</f>
        <v>10</v>
      </c>
      <c r="AI216" s="30">
        <f>Data!$T216-Data!$U216</f>
        <v>1</v>
      </c>
      <c r="AJ216" s="30">
        <f>Data!$U216-Data!$V216</f>
        <v>1</v>
      </c>
      <c r="AK216" s="30">
        <f>(Data!$AH216+Data!$AI216)/(Data!$AH216+Data!$AI216+Data!$AJ216)</f>
        <v>0.9166666667</v>
      </c>
      <c r="AL216" s="32">
        <f>Data!$AH216^2/SQRT(Data!$AH216^2+Data!$AI216^2+Data!$AJ216^2)</f>
        <v>9.90147543</v>
      </c>
      <c r="AM216" s="32">
        <f>Data!$AI216^2/SQRT(Data!$AH216^2+Data!$AI216^2+Data!$AJ216^2)</f>
        <v>0.0990147543</v>
      </c>
      <c r="AN216" s="32">
        <f>Data!$AJ216^2/SQRT(Data!$AH216^2+Data!$AI216^2+Data!$AJ216^2)</f>
        <v>0.0990147543</v>
      </c>
      <c r="AO216" s="30">
        <f>Data!$W216-Data!$X216</f>
        <v>6</v>
      </c>
      <c r="AP216" s="30">
        <f>Data!$X216-Data!$Y216</f>
        <v>6</v>
      </c>
      <c r="AQ216" s="30">
        <f>Data!$Y216-Data!$Z216</f>
        <v>8</v>
      </c>
      <c r="AR216" s="30">
        <f>(Data!$AO216+Data!$AP216)/(Data!$AO216+Data!$AP216+Data!$AQ216)</f>
        <v>0.6</v>
      </c>
      <c r="AS216" s="33">
        <f>Data!$AO216^2/SQRT(Data!$AO216^2+Data!$AP216^2+Data!$AQ216^2)</f>
        <v>3.086974533</v>
      </c>
      <c r="AT216" s="33">
        <f>Data!$AP216^2/SQRT(Data!$AO216^2+Data!$AP216^2+Data!$AQ216^2)</f>
        <v>3.086974533</v>
      </c>
      <c r="AU216" s="33">
        <f>Data!$AQ216^2/SQRT(Data!$AO216^2+Data!$AP216^2+Data!$AQ216^2)</f>
        <v>5.487954725</v>
      </c>
      <c r="AV216" s="34">
        <f>_xlfn.VAR.P(Data!$K216:$N216)</f>
        <v>39.6875</v>
      </c>
      <c r="AW216" s="35">
        <f>_xlfn.VAR.P(Data!$C216:$F216)</f>
        <v>23.1875</v>
      </c>
      <c r="AX216" s="36">
        <f>_xlfn.VAR.P(Data!$G216:$J216)</f>
        <v>54.75</v>
      </c>
      <c r="AY216" s="37"/>
      <c r="AZ216" s="38"/>
      <c r="BA216" s="39"/>
      <c r="BB216" s="30" t="str">
        <f>IF(AND(Data!$AE216&gt;Data!$AF216,Data!$AE216&gt;Data!$AG216),"1",IF(AND(Data!$AF216&gt;Data!$AE216,Data!$AF216&gt;Data!$AG216),IF(Data!$AF216&lt;2.5*Data!$AE216,"1.2",IF(OR(Data!$AE216&gt;2.5,Data!$AE216+Data!$AF216+Data!$AG216&lt;9),"2.2","2")),IF(AND(Data!$AG216&gt;3.5*Data!$AE216,Data!$AG216&gt;3.5*Data!$AF216,Data!$AE216+Data!$AF216+Data!$AG216&gt;11,Data!$AE216+Data!$AF216&lt;2,Data!$Q216&gt;=18),"3",IF((Data!$AE216&gt;3*Data!$AF216),"1.3",IF(AND(Data!$AF216&gt;3*Data!$AE216,Data!$AF216&gt;2),"2.3","3.3")))))</f>
        <v>1</v>
      </c>
      <c r="BC216" s="30" t="str">
        <f>IF(AND(Data!$AL216&gt;Data!$AM216,Data!$AL216&gt;Data!$AN216),"1",IF(AND(Data!$AM216&gt;Data!$AL216,Data!$AM216&gt;Data!$AN216),IF(Data!$AM216&lt;2.5*Data!$AL216,"1.2",IF(OR(Data!$AL216&gt;2.5,Data!$AL216+Data!$AM216+Data!$AN216&lt;9),"2.2","2")),IF(AND(Data!$AN216&gt;3.5*Data!$AL216,Data!$AN216&gt;3.5*Data!$AM216,Data!$AL216+Data!$AM216+Data!$AN216&gt;11,Data!$AL216+Data!$AM216&lt;2,Data!$U216&gt;=18),"3",IF((Data!$AL216&gt;3*Data!$AM216),"1.3",IF(AND(Data!$AM216&gt;3*Data!$AL216,Data!$AM216&gt;2),"2.3","3.3")))))</f>
        <v>1</v>
      </c>
      <c r="BD216" s="30" t="str">
        <f>IF(AND(Data!$AS216&gt;Data!$AT216,Data!$AS216&gt;Data!$AU216),"1",IF(AND(Data!$AT216&gt;Data!$AS216,Data!$AT216&gt;Data!$AU216),IF(Data!$AT216&lt;2.5*Data!$AS216,"1.2",IF(OR(Data!$AS216&gt;2.5,Data!$AS216+Data!$AT216+Data!$AU216&lt;9),"2.2","2")),IF(AND(Data!$AU216&gt;3.5*Data!$AS216,Data!$AU216&gt;3.5*Data!$AT216,Data!$AS216+Data!$AT216+Data!$AU216&gt;11,Data!$AS216+Data!$AT216&lt;2,Data!$Y216&gt;=18),"3",IF((Data!$AS216&gt;3*Data!$AT216),"1.3",IF(AND(Data!$AT216&gt;3*Data!$AS216,Data!$AT216&gt;2),"2.3","3.3")))))</f>
        <v>3.3</v>
      </c>
      <c r="BE216" s="30" t="str">
        <f t="array" ref="BE216">XLOOKUP(Data!$O216,Data!$K216:$N216,$K$1:$N$1,"?",0,1)&amp;XLOOKUP(Data!$P216,Data!$K216:$N216,$K$1:$N$1,"?",0,1)&amp;XLOOKUP(Data!$Q216,Data!$K216:$N216,$K$1:$N$1,"?",0,1)</f>
        <v>CSD</v>
      </c>
      <c r="BF216" s="30" t="str">
        <f t="array" ref="BF216">XLOOKUP(Data!$S216,Data!$C216:$F216,$C$1:$F$1,"?",0,1)&amp;XLOOKUP(Data!$T216,Data!$C216:$F216,$C$1:$F$1,"?",0,1)&amp;XLOOKUP(Data!$U216,Data!$C216:$F216,$C$1:$F$1,"?",0,1)</f>
        <v>CIS</v>
      </c>
      <c r="BG216" s="30" t="str">
        <f t="array" ref="BG216">XLOOKUP(Data!$W216,Data!$G216:$J216,$G$1:$J$1,"?",0,1)&amp;XLOOKUP(Data!$X216,Data!$G216:$J216,$G$1:$J$1,"?",0,1)&amp;XLOOKUP(Data!$Y216,Data!$G216:$J216,$G$1:$J$1,"?",0,1)</f>
        <v>CSD</v>
      </c>
      <c r="BH216" s="30" t="str">
        <f>VLOOKUP(LEFT(Data!$BE216,Data!$BB216),'Key 2'!$A$1:$C$40,2,FALSE)</f>
        <v>C</v>
      </c>
      <c r="BI216" s="30" t="str">
        <f>VLOOKUP(LEFT(Data!$BF216,Data!$BC216),'Key 2'!$A$1:$C$40,2,FALSE)</f>
        <v>C</v>
      </c>
      <c r="BJ216" s="30" t="str">
        <f>VLOOKUP(LEFT(Data!$BG216,Data!$BD216),'Key 2'!$A$1:$C$40,2,FALSE)</f>
        <v>DSC</v>
      </c>
      <c r="BK216" s="30" t="str">
        <f>IF(AND(Data!$AV216&gt;=15,Data!$O216&gt;=20),"DG",IF(AND(Data!$AW216&gt;=15,Data!$S216&gt;=20),"MG",IF(AND(Data!$AV216&gt;=15,Data!$W216&gt;=20),"LG","0")))</f>
        <v>DG</v>
      </c>
      <c r="BL216" s="30" t="str">
        <f>IF(AND(Data!$BK216="DG",Data!$AW216&gt;=15,Data!$S216&gt;=20,Data!$BH216&lt;&gt;Data!$BI216),"MG","LG")</f>
        <v>LG</v>
      </c>
      <c r="BM216" s="30" t="str">
        <f>IF(Data!$BK216="DG",Data!$BH216,IF(Data!$BK216="MG",Data!$BI216,Data!$BJ216))</f>
        <v>C</v>
      </c>
      <c r="BN216" s="30" t="str">
        <f>IF(Data!$BL216="DG",Data!$BH216,IF(Data!$BL216="MG",Data!$BI216,Data!$BJ216))</f>
        <v>DSC</v>
      </c>
      <c r="BO216" s="40"/>
      <c r="BP216" s="40"/>
      <c r="BQ216" s="40"/>
      <c r="BR216" s="41"/>
      <c r="BS216" s="41"/>
      <c r="BT216" s="41" t="str">
        <f>VLOOKUP(Data!$BR216,'Key 1'!$B$1:$D$15,2,FALSE)</f>
        <v>TI</v>
      </c>
      <c r="BU216" s="41" t="str">
        <f>VLOOKUP(Data!$BS216,'Key 1'!$B$1:$D$15,2,FALSE)</f>
        <v>TI</v>
      </c>
      <c r="BV216" s="41">
        <f>VLOOKUP(Data!$BR216,'Key 1'!$B$1:$D$15,3,FALSE)</f>
        <v>0</v>
      </c>
      <c r="BW216" s="41">
        <f>VLOOKUP(Data!$BS216,'Key 1'!$B$1:$D$15,3,FALSE)</f>
        <v>0</v>
      </c>
      <c r="BX216" s="41" t="str">
        <f>IF(Data!$BK216="DG",IF(INT(Data!$BB216)-Data!$BB216&lt;0,"Low","High"),IF(Data!$BK216="MG",IF(INT(Data!$BC216)-Data!$BC216&lt;0,"Low","High"),IF(Data!$BK216="LG",IF(INT(Data!$BD216)-Data!$BD216&lt;0,"Low","High"),"High")))</f>
        <v>High</v>
      </c>
      <c r="BY216" s="41" t="str">
        <f>IF(Data!$BL216="DG",IF(INT(Data!$BB216)-Data!$BB216&lt;0,"Low","High"),IF(Data!$BL216="MG",IF(INT(Data!$BC216)-Data!$BC216&lt;0,"Low","High"),IF(Data!$BL216="LG",IF(INT(Data!$BD216)-Data!$BD216&lt;0,"Low","High"),"High")))</f>
        <v>Low</v>
      </c>
      <c r="BZ216" s="41" t="str">
        <f>IF(AND(Data!$BX216="High",Data!$BY216="High"),"High","Low")</f>
        <v>Low</v>
      </c>
      <c r="CA216" s="41" t="str">
        <f>IF(AND(Data!$BM216=Data!$BT216,Data!$BN216=Data!$BU216),"Matched",IF(Data!$BM216=Data!$BT216,"Sec Missed", IF(Data!$BN216=Data!$BU216," Pri Missed", "Both Missed")))</f>
        <v>Both Missed</v>
      </c>
      <c r="CB216" s="42">
        <v>100.0</v>
      </c>
      <c r="CC216" s="42">
        <v>100.0</v>
      </c>
      <c r="CD216" s="42">
        <v>69.9</v>
      </c>
      <c r="CE216" s="43" t="s">
        <v>3</v>
      </c>
      <c r="CF216" s="43" t="s">
        <v>3</v>
      </c>
      <c r="CG216" s="43" t="s">
        <v>105</v>
      </c>
      <c r="CH216" s="45" t="s">
        <v>3</v>
      </c>
      <c r="CI216" s="43" t="s">
        <v>97</v>
      </c>
      <c r="CJ216" s="42">
        <v>100.0</v>
      </c>
      <c r="CK216" s="43" t="s">
        <v>105</v>
      </c>
      <c r="CL216" s="43" t="s">
        <v>98</v>
      </c>
      <c r="CM216" s="42">
        <v>69.92</v>
      </c>
      <c r="CN216" s="43" t="s">
        <v>99</v>
      </c>
      <c r="CO216" s="1"/>
      <c r="CP216" s="1"/>
      <c r="CQ216" s="1"/>
      <c r="CR216" s="1"/>
      <c r="CS216" s="1"/>
      <c r="CT216" s="1"/>
      <c r="CU216" s="1"/>
    </row>
    <row r="217" ht="48.0" customHeight="1">
      <c r="A217" s="28">
        <v>2371.0</v>
      </c>
      <c r="B217" s="29">
        <v>28.0</v>
      </c>
      <c r="C217" s="30">
        <v>5.0</v>
      </c>
      <c r="D217" s="30">
        <v>9.0</v>
      </c>
      <c r="E217" s="30">
        <v>21.0</v>
      </c>
      <c r="F217" s="30">
        <v>19.0</v>
      </c>
      <c r="G217" s="30">
        <v>18.0</v>
      </c>
      <c r="H217" s="30">
        <v>3.0</v>
      </c>
      <c r="I217" s="30">
        <v>18.0</v>
      </c>
      <c r="J217" s="30">
        <v>25.0</v>
      </c>
      <c r="K217" s="30">
        <v>12.0</v>
      </c>
      <c r="L217" s="30">
        <v>4.0</v>
      </c>
      <c r="M217" s="30">
        <v>20.0</v>
      </c>
      <c r="N217" s="30">
        <v>23.0</v>
      </c>
      <c r="O217" s="31">
        <f>LARGE(Data!$K217:$N217,1)</f>
        <v>23</v>
      </c>
      <c r="P217" s="31">
        <f>LARGE(Data!$K217:$N217,2)</f>
        <v>20</v>
      </c>
      <c r="Q217" s="31">
        <f>LARGE(Data!$K217:$N217,3)</f>
        <v>12</v>
      </c>
      <c r="R217" s="31">
        <f>LARGE(Data!$K217:$N217,4)</f>
        <v>4</v>
      </c>
      <c r="S217" s="32">
        <f>LARGE(Data!$C217:$F217,1)</f>
        <v>21</v>
      </c>
      <c r="T217" s="32">
        <f>LARGE(Data!$C217:$F217,2)</f>
        <v>19</v>
      </c>
      <c r="U217" s="32">
        <f>LARGE(Data!$C217:$F217,3)</f>
        <v>9</v>
      </c>
      <c r="V217" s="32">
        <f>LARGE(Data!$C217:$F217,4)</f>
        <v>5</v>
      </c>
      <c r="W217" s="33">
        <f>LARGE(Data!$G217:$J217,1)</f>
        <v>25</v>
      </c>
      <c r="X217" s="33">
        <f>LARGE(Data!$G217:$J217,2)</f>
        <v>18</v>
      </c>
      <c r="Y217" s="33">
        <f>LARGE(Data!$G217:$J217,3)</f>
        <v>18</v>
      </c>
      <c r="Z217" s="33">
        <f>LARGE(Data!$G217:$J217,4)</f>
        <v>3</v>
      </c>
      <c r="AA217" s="30">
        <f>Data!$O217-Data!$P217</f>
        <v>3</v>
      </c>
      <c r="AB217" s="30">
        <f>Data!$P217-Data!$Q217</f>
        <v>8</v>
      </c>
      <c r="AC217" s="30">
        <f>Data!$Q217-Data!$R217</f>
        <v>8</v>
      </c>
      <c r="AD217" s="30">
        <f>(Data!$AA217+Data!$AB217)/SUM(Data!$AA217:$AC217)</f>
        <v>0.5789473684</v>
      </c>
      <c r="AE217" s="31">
        <f>Data!$AA217^2/SQRT(Data!$AA217^2+Data!$AB217^2+Data!$AC217^2)</f>
        <v>0.7689218919</v>
      </c>
      <c r="AF217" s="31">
        <f>Data!$AB217^2/SQRT(Data!$AA217^2+Data!$AB217^2+Data!$AC217^2)</f>
        <v>5.467889009</v>
      </c>
      <c r="AG217" s="31">
        <f>Data!$AC217^2/SQRT(Data!$AA217^2+Data!$AB217^2+Data!$AC217^2)</f>
        <v>5.467889009</v>
      </c>
      <c r="AH217" s="30">
        <f>Data!$S217-Data!$T217</f>
        <v>2</v>
      </c>
      <c r="AI217" s="30">
        <f>Data!$T217-Data!$U217</f>
        <v>10</v>
      </c>
      <c r="AJ217" s="30">
        <f>Data!$U217-Data!$V217</f>
        <v>4</v>
      </c>
      <c r="AK217" s="30">
        <f>(Data!$AH217+Data!$AI217)/(Data!$AH217+Data!$AI217+Data!$AJ217)</f>
        <v>0.75</v>
      </c>
      <c r="AL217" s="32">
        <f>Data!$AH217^2/SQRT(Data!$AH217^2+Data!$AI217^2+Data!$AJ217^2)</f>
        <v>0.3651483717</v>
      </c>
      <c r="AM217" s="32">
        <f>Data!$AI217^2/SQRT(Data!$AH217^2+Data!$AI217^2+Data!$AJ217^2)</f>
        <v>9.128709292</v>
      </c>
      <c r="AN217" s="32">
        <f>Data!$AJ217^2/SQRT(Data!$AH217^2+Data!$AI217^2+Data!$AJ217^2)</f>
        <v>1.460593487</v>
      </c>
      <c r="AO217" s="30">
        <f>Data!$W217-Data!$X217</f>
        <v>7</v>
      </c>
      <c r="AP217" s="30">
        <f>Data!$X217-Data!$Y217</f>
        <v>0</v>
      </c>
      <c r="AQ217" s="30">
        <f>Data!$Y217-Data!$Z217</f>
        <v>15</v>
      </c>
      <c r="AR217" s="30">
        <f>(Data!$AO217+Data!$AP217)/(Data!$AO217+Data!$AP217+Data!$AQ217)</f>
        <v>0.3181818182</v>
      </c>
      <c r="AS217" s="33">
        <f>Data!$AO217^2/SQRT(Data!$AO217^2+Data!$AP217^2+Data!$AQ217^2)</f>
        <v>2.960198257</v>
      </c>
      <c r="AT217" s="33">
        <f>Data!$AP217^2/SQRT(Data!$AO217^2+Data!$AP217^2+Data!$AQ217^2)</f>
        <v>0</v>
      </c>
      <c r="AU217" s="33">
        <f>Data!$AQ217^2/SQRT(Data!$AO217^2+Data!$AP217^2+Data!$AQ217^2)</f>
        <v>13.5927471</v>
      </c>
      <c r="AV217" s="34">
        <f>_xlfn.VAR.P(Data!$K217:$N217)</f>
        <v>54.6875</v>
      </c>
      <c r="AW217" s="35">
        <f>_xlfn.VAR.P(Data!$C217:$F217)</f>
        <v>44.75</v>
      </c>
      <c r="AX217" s="36">
        <f>_xlfn.VAR.P(Data!$G217:$J217)</f>
        <v>64.5</v>
      </c>
      <c r="AY217" s="37"/>
      <c r="AZ217" s="38"/>
      <c r="BA217" s="39"/>
      <c r="BB217" s="30" t="str">
        <f>IF(AND(Data!$AE217&gt;Data!$AF217,Data!$AE217&gt;Data!$AG217),"1",IF(AND(Data!$AF217&gt;Data!$AE217,Data!$AF217&gt;Data!$AG217),IF(Data!$AF217&lt;2.5*Data!$AE217,"1.2",IF(OR(Data!$AE217&gt;2.5,Data!$AE217+Data!$AF217+Data!$AG217&lt;9),"2.2","2")),IF(AND(Data!$AG217&gt;3.5*Data!$AE217,Data!$AG217&gt;3.5*Data!$AF217,Data!$AE217+Data!$AF217+Data!$AG217&gt;11,Data!$AE217+Data!$AF217&lt;2,Data!$Q217&gt;=18),"3",IF((Data!$AE217&gt;3*Data!$AF217),"1.3",IF(AND(Data!$AF217&gt;3*Data!$AE217,Data!$AF217&gt;2),"2.3","3.3")))))</f>
        <v>2.3</v>
      </c>
      <c r="BC217" s="30" t="str">
        <f>IF(AND(Data!$AL217&gt;Data!$AM217,Data!$AL217&gt;Data!$AN217),"1",IF(AND(Data!$AM217&gt;Data!$AL217,Data!$AM217&gt;Data!$AN217),IF(Data!$AM217&lt;2.5*Data!$AL217,"1.2",IF(OR(Data!$AL217&gt;2.5,Data!$AL217+Data!$AM217+Data!$AN217&lt;9),"2.2","2")),IF(AND(Data!$AN217&gt;3.5*Data!$AL217,Data!$AN217&gt;3.5*Data!$AM217,Data!$AL217+Data!$AM217+Data!$AN217&gt;11,Data!$AL217+Data!$AM217&lt;2,Data!$U217&gt;=18),"3",IF((Data!$AL217&gt;3*Data!$AM217),"1.3",IF(AND(Data!$AM217&gt;3*Data!$AL217,Data!$AM217&gt;2),"2.3","3.3")))))</f>
        <v>2</v>
      </c>
      <c r="BD217" s="30" t="str">
        <f>IF(AND(Data!$AS217&gt;Data!$AT217,Data!$AS217&gt;Data!$AU217),"1",IF(AND(Data!$AT217&gt;Data!$AS217,Data!$AT217&gt;Data!$AU217),IF(Data!$AT217&lt;2.5*Data!$AS217,"1.2",IF(OR(Data!$AS217&gt;2.5,Data!$AS217+Data!$AT217+Data!$AU217&lt;9),"2.2","2")),IF(AND(Data!$AU217&gt;3.5*Data!$AS217,Data!$AU217&gt;3.5*Data!$AT217,Data!$AS217+Data!$AT217+Data!$AU217&gt;11,Data!$AS217+Data!$AT217&lt;2,Data!$Y217&gt;=18),"3",IF((Data!$AS217&gt;3*Data!$AT217),"1.3",IF(AND(Data!$AT217&gt;3*Data!$AS217,Data!$AT217&gt;2),"2.3","3.3")))))</f>
        <v>1.3</v>
      </c>
      <c r="BE217" s="30" t="str">
        <f t="array" ref="BE217">XLOOKUP(Data!$O217,Data!$K217:$N217,$K$1:$N$1,"?",0,1)&amp;XLOOKUP(Data!$P217,Data!$K217:$N217,$K$1:$N$1,"?",0,1)&amp;XLOOKUP(Data!$Q217,Data!$K217:$N217,$K$1:$N$1,"?",0,1)</f>
        <v>CSD</v>
      </c>
      <c r="BF217" s="30" t="str">
        <f t="array" ref="BF217">XLOOKUP(Data!$S217,Data!$C217:$F217,$C$1:$F$1,"?",0,1)&amp;XLOOKUP(Data!$T217,Data!$C217:$F217,$C$1:$F$1,"?",0,1)&amp;XLOOKUP(Data!$U217,Data!$C217:$F217,$C$1:$F$1,"?",0,1)</f>
        <v>SCI</v>
      </c>
      <c r="BG217" s="30" t="str">
        <f t="array" ref="BG217">XLOOKUP(Data!$W217,Data!$G217:$J217,$G$1:$J$1,"?",0,1)&amp;XLOOKUP(Data!$X217,Data!$G217:$J217,$G$1:$J$1,"?",0,1)&amp;XLOOKUP(Data!$Y217,Data!$G217:$J217,$G$1:$J$1,"?",0,1)</f>
        <v>CDD</v>
      </c>
      <c r="BH217" s="30" t="str">
        <f>VLOOKUP(LEFT(Data!$BE217,Data!$BB217),'Key 2'!$A$1:$C$40,2,FALSE)</f>
        <v>SC</v>
      </c>
      <c r="BI217" s="30" t="str">
        <f>VLOOKUP(LEFT(Data!$BF217,Data!$BC217),'Key 2'!$A$1:$C$40,2,FALSE)</f>
        <v>SC</v>
      </c>
      <c r="BJ217" s="30" t="str">
        <f>VLOOKUP(LEFT(Data!$BG217,Data!$BD217),'Key 2'!$A$1:$C$40,2,FALSE)</f>
        <v>C</v>
      </c>
      <c r="BK217" s="30" t="str">
        <f>IF(AND(Data!$AV217&gt;=15,Data!$O217&gt;=20),"DG",IF(AND(Data!$AW217&gt;=15,Data!$S217&gt;=20),"MG",IF(AND(Data!$AV217&gt;=15,Data!$W217&gt;=20),"LG","0")))</f>
        <v>DG</v>
      </c>
      <c r="BL217" s="30" t="str">
        <f>IF(AND(Data!$BK217="DG",Data!$AW217&gt;=15,Data!$S217&gt;=20,Data!$BH217&lt;&gt;Data!$BI217),"MG","LG")</f>
        <v>LG</v>
      </c>
      <c r="BM217" s="30" t="str">
        <f>IF(Data!$BK217="DG",Data!$BH217,IF(Data!$BK217="MG",Data!$BI217,Data!$BJ217))</f>
        <v>SC</v>
      </c>
      <c r="BN217" s="30" t="str">
        <f>IF(Data!$BL217="DG",Data!$BH217,IF(Data!$BL217="MG",Data!$BI217,Data!$BJ217))</f>
        <v>C</v>
      </c>
      <c r="BO217" s="40"/>
      <c r="BP217" s="40"/>
      <c r="BQ217" s="40"/>
      <c r="BR217" s="41"/>
      <c r="BS217" s="41"/>
      <c r="BT217" s="41" t="str">
        <f>VLOOKUP(Data!$BR217,'Key 1'!$B$1:$D$15,2,FALSE)</f>
        <v>TI</v>
      </c>
      <c r="BU217" s="41" t="str">
        <f>VLOOKUP(Data!$BS217,'Key 1'!$B$1:$D$15,2,FALSE)</f>
        <v>TI</v>
      </c>
      <c r="BV217" s="41">
        <f>VLOOKUP(Data!$BR217,'Key 1'!$B$1:$D$15,3,FALSE)</f>
        <v>0</v>
      </c>
      <c r="BW217" s="41">
        <f>VLOOKUP(Data!$BS217,'Key 1'!$B$1:$D$15,3,FALSE)</f>
        <v>0</v>
      </c>
      <c r="BX217" s="41" t="str">
        <f>IF(Data!$BK217="DG",IF(INT(Data!$BB217)-Data!$BB217&lt;0,"Low","High"),IF(Data!$BK217="MG",IF(INT(Data!$BC217)-Data!$BC217&lt;0,"Low","High"),IF(Data!$BK217="LG",IF(INT(Data!$BD217)-Data!$BD217&lt;0,"Low","High"),"High")))</f>
        <v>Low</v>
      </c>
      <c r="BY217" s="41" t="str">
        <f>IF(Data!$BL217="DG",IF(INT(Data!$BB217)-Data!$BB217&lt;0,"Low","High"),IF(Data!$BL217="MG",IF(INT(Data!$BC217)-Data!$BC217&lt;0,"Low","High"),IF(Data!$BL217="LG",IF(INT(Data!$BD217)-Data!$BD217&lt;0,"Low","High"),"High")))</f>
        <v>Low</v>
      </c>
      <c r="BZ217" s="41" t="str">
        <f>IF(AND(Data!$BX217="High",Data!$BY217="High"),"High","Low")</f>
        <v>Low</v>
      </c>
      <c r="CA217" s="41" t="str">
        <f>IF(AND(Data!$BM217=Data!$BT217,Data!$BN217=Data!$BU217),"Matched",IF(Data!$BM217=Data!$BT217,"Sec Missed", IF(Data!$BN217=Data!$BU217," Pri Missed", "Both Missed")))</f>
        <v>Both Missed</v>
      </c>
      <c r="CB217" s="42">
        <v>100.0</v>
      </c>
      <c r="CC217" s="42">
        <v>100.0</v>
      </c>
      <c r="CD217" s="42">
        <v>67.7</v>
      </c>
      <c r="CE217" s="43" t="s">
        <v>105</v>
      </c>
      <c r="CF217" s="43" t="s">
        <v>105</v>
      </c>
      <c r="CG217" s="43" t="s">
        <v>106</v>
      </c>
      <c r="CH217" s="45" t="s">
        <v>105</v>
      </c>
      <c r="CI217" s="43" t="s">
        <v>97</v>
      </c>
      <c r="CJ217" s="42">
        <v>100.0</v>
      </c>
      <c r="CK217" s="43" t="s">
        <v>106</v>
      </c>
      <c r="CL217" s="43" t="s">
        <v>98</v>
      </c>
      <c r="CM217" s="42">
        <v>67.74</v>
      </c>
      <c r="CN217" s="43" t="s">
        <v>99</v>
      </c>
      <c r="CO217" s="1"/>
      <c r="CP217" s="1"/>
      <c r="CQ217" s="1"/>
      <c r="CR217" s="1"/>
      <c r="CS217" s="1"/>
      <c r="CT217" s="1"/>
      <c r="CU217" s="1"/>
    </row>
    <row r="218" ht="48.0" customHeight="1">
      <c r="A218" s="28">
        <v>2372.0</v>
      </c>
      <c r="B218" s="29">
        <v>28.0</v>
      </c>
      <c r="C218" s="30">
        <v>5.0</v>
      </c>
      <c r="D218" s="30">
        <v>23.5</v>
      </c>
      <c r="E218" s="30">
        <v>19.0</v>
      </c>
      <c r="F218" s="30">
        <v>13.0</v>
      </c>
      <c r="G218" s="30">
        <v>9.0</v>
      </c>
      <c r="H218" s="30">
        <v>20.0</v>
      </c>
      <c r="I218" s="30">
        <v>12.0</v>
      </c>
      <c r="J218" s="30">
        <v>18.5</v>
      </c>
      <c r="K218" s="30">
        <v>8.0</v>
      </c>
      <c r="L218" s="30">
        <v>22.0</v>
      </c>
      <c r="M218" s="30">
        <v>15.0</v>
      </c>
      <c r="N218" s="30">
        <v>16.0</v>
      </c>
      <c r="O218" s="31">
        <f>LARGE(Data!$K218:$N218,1)</f>
        <v>22</v>
      </c>
      <c r="P218" s="31">
        <f>LARGE(Data!$K218:$N218,2)</f>
        <v>16</v>
      </c>
      <c r="Q218" s="31">
        <f>LARGE(Data!$K218:$N218,3)</f>
        <v>15</v>
      </c>
      <c r="R218" s="31">
        <f>LARGE(Data!$K218:$N218,4)</f>
        <v>8</v>
      </c>
      <c r="S218" s="32">
        <f>LARGE(Data!$C218:$F218,1)</f>
        <v>23.5</v>
      </c>
      <c r="T218" s="32">
        <f>LARGE(Data!$C218:$F218,2)</f>
        <v>19</v>
      </c>
      <c r="U218" s="32">
        <f>LARGE(Data!$C218:$F218,3)</f>
        <v>13</v>
      </c>
      <c r="V218" s="32">
        <f>LARGE(Data!$C218:$F218,4)</f>
        <v>5</v>
      </c>
      <c r="W218" s="33">
        <f>LARGE(Data!$G218:$J218,1)</f>
        <v>20</v>
      </c>
      <c r="X218" s="33">
        <f>LARGE(Data!$G218:$J218,2)</f>
        <v>18.5</v>
      </c>
      <c r="Y218" s="33">
        <f>LARGE(Data!$G218:$J218,3)</f>
        <v>12</v>
      </c>
      <c r="Z218" s="33">
        <f>LARGE(Data!$G218:$J218,4)</f>
        <v>9</v>
      </c>
      <c r="AA218" s="30">
        <f>Data!$O218-Data!$P218</f>
        <v>6</v>
      </c>
      <c r="AB218" s="30">
        <f>Data!$P218-Data!$Q218</f>
        <v>1</v>
      </c>
      <c r="AC218" s="30">
        <f>Data!$Q218-Data!$R218</f>
        <v>7</v>
      </c>
      <c r="AD218" s="30">
        <f>(Data!$AA218+Data!$AB218)/SUM(Data!$AA218:$AC218)</f>
        <v>0.5</v>
      </c>
      <c r="AE218" s="31">
        <f>Data!$AA218^2/SQRT(Data!$AA218^2+Data!$AB218^2+Data!$AC218^2)</f>
        <v>3.881979835</v>
      </c>
      <c r="AF218" s="31">
        <f>Data!$AB218^2/SQRT(Data!$AA218^2+Data!$AB218^2+Data!$AC218^2)</f>
        <v>0.1078327732</v>
      </c>
      <c r="AG218" s="31">
        <f>Data!$AC218^2/SQRT(Data!$AA218^2+Data!$AB218^2+Data!$AC218^2)</f>
        <v>5.283805887</v>
      </c>
      <c r="AH218" s="30">
        <f>Data!$S218-Data!$T218</f>
        <v>4.5</v>
      </c>
      <c r="AI218" s="30">
        <f>Data!$T218-Data!$U218</f>
        <v>6</v>
      </c>
      <c r="AJ218" s="30">
        <f>Data!$U218-Data!$V218</f>
        <v>8</v>
      </c>
      <c r="AK218" s="30">
        <f>(Data!$AH218+Data!$AI218)/(Data!$AH218+Data!$AI218+Data!$AJ218)</f>
        <v>0.5675675676</v>
      </c>
      <c r="AL218" s="32">
        <f>Data!$AH218^2/SQRT(Data!$AH218^2+Data!$AI218^2+Data!$AJ218^2)</f>
        <v>1.846641048</v>
      </c>
      <c r="AM218" s="32">
        <f>Data!$AI218^2/SQRT(Data!$AH218^2+Data!$AI218^2+Data!$AJ218^2)</f>
        <v>3.282917419</v>
      </c>
      <c r="AN218" s="32">
        <f>Data!$AJ218^2/SQRT(Data!$AH218^2+Data!$AI218^2+Data!$AJ218^2)</f>
        <v>5.836297633</v>
      </c>
      <c r="AO218" s="30">
        <f>Data!$W218-Data!$X218</f>
        <v>1.5</v>
      </c>
      <c r="AP218" s="30">
        <f>Data!$X218-Data!$Y218</f>
        <v>6.5</v>
      </c>
      <c r="AQ218" s="30">
        <f>Data!$Y218-Data!$Z218</f>
        <v>3</v>
      </c>
      <c r="AR218" s="30">
        <f>(Data!$AO218+Data!$AP218)/(Data!$AO218+Data!$AP218+Data!$AQ218)</f>
        <v>0.7272727273</v>
      </c>
      <c r="AS218" s="33">
        <f>Data!$AO218^2/SQRT(Data!$AO218^2+Data!$AP218^2+Data!$AQ218^2)</f>
        <v>0.3076136672</v>
      </c>
      <c r="AT218" s="33">
        <f>Data!$AP218^2/SQRT(Data!$AO218^2+Data!$AP218^2+Data!$AQ218^2)</f>
        <v>5.776301083</v>
      </c>
      <c r="AU218" s="33">
        <f>Data!$AQ218^2/SQRT(Data!$AO218^2+Data!$AP218^2+Data!$AQ218^2)</f>
        <v>1.230454669</v>
      </c>
      <c r="AV218" s="34">
        <f>_xlfn.VAR.P(Data!$K218:$N218)</f>
        <v>24.6875</v>
      </c>
      <c r="AW218" s="35">
        <f>_xlfn.VAR.P(Data!$C218:$F218)</f>
        <v>48.046875</v>
      </c>
      <c r="AX218" s="36">
        <f>_xlfn.VAR.P(Data!$G218:$J218)</f>
        <v>20.546875</v>
      </c>
      <c r="AY218" s="37"/>
      <c r="AZ218" s="38"/>
      <c r="BA218" s="39"/>
      <c r="BB218" s="30" t="str">
        <f>IF(AND(Data!$AE218&gt;Data!$AF218,Data!$AE218&gt;Data!$AG218),"1",IF(AND(Data!$AF218&gt;Data!$AE218,Data!$AF218&gt;Data!$AG218),IF(Data!$AF218&lt;2.5*Data!$AE218,"1.2",IF(OR(Data!$AE218&gt;2.5,Data!$AE218+Data!$AF218+Data!$AG218&lt;9),"2.2","2")),IF(AND(Data!$AG218&gt;3.5*Data!$AE218,Data!$AG218&gt;3.5*Data!$AF218,Data!$AE218+Data!$AF218+Data!$AG218&gt;11,Data!$AE218+Data!$AF218&lt;2,Data!$Q218&gt;=18),"3",IF((Data!$AE218&gt;3*Data!$AF218),"1.3",IF(AND(Data!$AF218&gt;3*Data!$AE218,Data!$AF218&gt;2),"2.3","3.3")))))</f>
        <v>1.3</v>
      </c>
      <c r="BC218" s="30" t="str">
        <f>IF(AND(Data!$AL218&gt;Data!$AM218,Data!$AL218&gt;Data!$AN218),"1",IF(AND(Data!$AM218&gt;Data!$AL218,Data!$AM218&gt;Data!$AN218),IF(Data!$AM218&lt;2.5*Data!$AL218,"1.2",IF(OR(Data!$AL218&gt;2.5,Data!$AL218+Data!$AM218+Data!$AN218&lt;9),"2.2","2")),IF(AND(Data!$AN218&gt;3.5*Data!$AL218,Data!$AN218&gt;3.5*Data!$AM218,Data!$AL218+Data!$AM218+Data!$AN218&gt;11,Data!$AL218+Data!$AM218&lt;2,Data!$U218&gt;=18),"3",IF((Data!$AL218&gt;3*Data!$AM218),"1.3",IF(AND(Data!$AM218&gt;3*Data!$AL218,Data!$AM218&gt;2),"2.3","3.3")))))</f>
        <v>3.3</v>
      </c>
      <c r="BD218" s="30" t="str">
        <f>IF(AND(Data!$AS218&gt;Data!$AT218,Data!$AS218&gt;Data!$AU218),"1",IF(AND(Data!$AT218&gt;Data!$AS218,Data!$AT218&gt;Data!$AU218),IF(Data!$AT218&lt;2.5*Data!$AS218,"1.2",IF(OR(Data!$AS218&gt;2.5,Data!$AS218+Data!$AT218+Data!$AU218&lt;9),"2.2","2")),IF(AND(Data!$AU218&gt;3.5*Data!$AS218,Data!$AU218&gt;3.5*Data!$AT218,Data!$AS218+Data!$AT218+Data!$AU218&gt;11,Data!$AS218+Data!$AT218&lt;2,Data!$Y218&gt;=18),"3",IF((Data!$AS218&gt;3*Data!$AT218),"1.3",IF(AND(Data!$AT218&gt;3*Data!$AS218,Data!$AT218&gt;2),"2.3","3.3")))))</f>
        <v>2.2</v>
      </c>
      <c r="BE218" s="30" t="str">
        <f t="array" ref="BE218">XLOOKUP(Data!$O218,Data!$K218:$N218,$K$1:$N$1,"?",0,1)&amp;XLOOKUP(Data!$P218,Data!$K218:$N218,$K$1:$N$1,"?",0,1)&amp;XLOOKUP(Data!$Q218,Data!$K218:$N218,$K$1:$N$1,"?",0,1)</f>
        <v>ICS</v>
      </c>
      <c r="BF218" s="30" t="str">
        <f t="array" ref="BF218">XLOOKUP(Data!$S218,Data!$C218:$F218,$C$1:$F$1,"?",0,1)&amp;XLOOKUP(Data!$T218,Data!$C218:$F218,$C$1:$F$1,"?",0,1)&amp;XLOOKUP(Data!$U218,Data!$C218:$F218,$C$1:$F$1,"?",0,1)</f>
        <v>ISC</v>
      </c>
      <c r="BG218" s="30" t="str">
        <f t="array" ref="BG218">XLOOKUP(Data!$W218,Data!$G218:$J218,$G$1:$J$1,"?",0,1)&amp;XLOOKUP(Data!$X218,Data!$G218:$J218,$G$1:$J$1,"?",0,1)&amp;XLOOKUP(Data!$Y218,Data!$G218:$J218,$G$1:$J$1,"?",0,1)</f>
        <v>ICS</v>
      </c>
      <c r="BH218" s="30" t="str">
        <f>VLOOKUP(LEFT(Data!$BE218,Data!$BB218),'Key 2'!$A$1:$C$40,2,FALSE)</f>
        <v>I</v>
      </c>
      <c r="BI218" s="30" t="str">
        <f>VLOOKUP(LEFT(Data!$BF218,Data!$BC218),'Key 2'!$A$1:$C$40,2,FALSE)</f>
        <v>ISC</v>
      </c>
      <c r="BJ218" s="30" t="str">
        <f>VLOOKUP(LEFT(Data!$BG218,Data!$BD218),'Key 2'!$A$1:$C$40,2,FALSE)</f>
        <v>IC</v>
      </c>
      <c r="BK218" s="30" t="str">
        <f>IF(AND(Data!$AV218&gt;=15,Data!$O218&gt;=20),"DG",IF(AND(Data!$AW218&gt;=15,Data!$S218&gt;=20),"MG",IF(AND(Data!$AV218&gt;=15,Data!$W218&gt;=20),"LG","0")))</f>
        <v>DG</v>
      </c>
      <c r="BL218" s="30" t="str">
        <f>IF(AND(Data!$BK218="DG",Data!$AW218&gt;=15,Data!$S218&gt;=20,Data!$BH218&lt;&gt;Data!$BI218),"MG","LG")</f>
        <v>MG</v>
      </c>
      <c r="BM218" s="30" t="str">
        <f>IF(Data!$BK218="DG",Data!$BH218,IF(Data!$BK218="MG",Data!$BI218,Data!$BJ218))</f>
        <v>I</v>
      </c>
      <c r="BN218" s="30" t="str">
        <f>IF(Data!$BL218="DG",Data!$BH218,IF(Data!$BL218="MG",Data!$BI218,Data!$BJ218))</f>
        <v>ISC</v>
      </c>
      <c r="BO218" s="40"/>
      <c r="BP218" s="40"/>
      <c r="BQ218" s="40"/>
      <c r="BR218" s="41"/>
      <c r="BS218" s="41"/>
      <c r="BT218" s="41" t="str">
        <f>VLOOKUP(Data!$BR218,'Key 1'!$B$1:$D$15,2,FALSE)</f>
        <v>TI</v>
      </c>
      <c r="BU218" s="41" t="str">
        <f>VLOOKUP(Data!$BS218,'Key 1'!$B$1:$D$15,2,FALSE)</f>
        <v>TI</v>
      </c>
      <c r="BV218" s="41">
        <f>VLOOKUP(Data!$BR218,'Key 1'!$B$1:$D$15,3,FALSE)</f>
        <v>0</v>
      </c>
      <c r="BW218" s="41">
        <f>VLOOKUP(Data!$BS218,'Key 1'!$B$1:$D$15,3,FALSE)</f>
        <v>0</v>
      </c>
      <c r="BX218" s="41" t="str">
        <f>IF(Data!$BK218="DG",IF(INT(Data!$BB218)-Data!$BB218&lt;0,"Low","High"),IF(Data!$BK218="MG",IF(INT(Data!$BC218)-Data!$BC218&lt;0,"Low","High"),IF(Data!$BK218="LG",IF(INT(Data!$BD218)-Data!$BD218&lt;0,"Low","High"),"High")))</f>
        <v>Low</v>
      </c>
      <c r="BY218" s="41" t="str">
        <f>IF(Data!$BL218="DG",IF(INT(Data!$BB218)-Data!$BB218&lt;0,"Low","High"),IF(Data!$BL218="MG",IF(INT(Data!$BC218)-Data!$BC218&lt;0,"Low","High"),IF(Data!$BL218="LG",IF(INT(Data!$BD218)-Data!$BD218&lt;0,"Low","High"),"High")))</f>
        <v>Low</v>
      </c>
      <c r="BZ218" s="41" t="str">
        <f>IF(AND(Data!$BX218="High",Data!$BY218="High"),"High","Low")</f>
        <v>Low</v>
      </c>
      <c r="CA218" s="41" t="str">
        <f>IF(AND(Data!$BM218=Data!$BT218,Data!$BN218=Data!$BU218),"Matched",IF(Data!$BM218=Data!$BT218,"Sec Missed", IF(Data!$BN218=Data!$BU218," Pri Missed", "Both Missed")))</f>
        <v>Both Missed</v>
      </c>
      <c r="CB218" s="42">
        <v>100.0</v>
      </c>
      <c r="CC218" s="42">
        <v>100.0</v>
      </c>
      <c r="CD218" s="42">
        <v>100.0</v>
      </c>
      <c r="CE218" s="43" t="s">
        <v>1</v>
      </c>
      <c r="CF218" s="43" t="s">
        <v>107</v>
      </c>
      <c r="CG218" s="43" t="s">
        <v>96</v>
      </c>
      <c r="CH218" s="45" t="s">
        <v>1</v>
      </c>
      <c r="CI218" s="43" t="s">
        <v>97</v>
      </c>
      <c r="CJ218" s="42">
        <v>100.0</v>
      </c>
      <c r="CK218" s="43" t="s">
        <v>107</v>
      </c>
      <c r="CL218" s="43" t="s">
        <v>102</v>
      </c>
      <c r="CM218" s="42">
        <v>100.0</v>
      </c>
      <c r="CN218" s="43" t="s">
        <v>99</v>
      </c>
      <c r="CO218" s="1"/>
      <c r="CP218" s="1"/>
      <c r="CQ218" s="1"/>
      <c r="CR218" s="1"/>
      <c r="CS218" s="1"/>
      <c r="CT218" s="1"/>
      <c r="CU218" s="1"/>
    </row>
    <row r="219" ht="48.0" customHeight="1">
      <c r="A219" s="28">
        <v>2373.0</v>
      </c>
      <c r="B219" s="29">
        <v>28.0</v>
      </c>
      <c r="C219" s="30">
        <v>24.0</v>
      </c>
      <c r="D219" s="30">
        <v>26.0</v>
      </c>
      <c r="E219" s="30">
        <v>4.0</v>
      </c>
      <c r="F219" s="30">
        <v>7.0</v>
      </c>
      <c r="G219" s="30">
        <v>20.0</v>
      </c>
      <c r="H219" s="30">
        <v>23.5</v>
      </c>
      <c r="I219" s="30">
        <v>1.9411764705882353</v>
      </c>
      <c r="J219" s="30">
        <v>18.5</v>
      </c>
      <c r="K219" s="30">
        <v>22.0</v>
      </c>
      <c r="L219" s="30">
        <v>24.25</v>
      </c>
      <c r="M219" s="30">
        <v>2.9</v>
      </c>
      <c r="N219" s="30">
        <v>12.0</v>
      </c>
      <c r="O219" s="31">
        <f>LARGE(Data!$K219:$N219,1)</f>
        <v>24.25</v>
      </c>
      <c r="P219" s="31">
        <f>LARGE(Data!$K219:$N219,2)</f>
        <v>22</v>
      </c>
      <c r="Q219" s="31">
        <f>LARGE(Data!$K219:$N219,3)</f>
        <v>12</v>
      </c>
      <c r="R219" s="31">
        <f>LARGE(Data!$K219:$N219,4)</f>
        <v>2.9</v>
      </c>
      <c r="S219" s="32">
        <f>LARGE(Data!$C219:$F219,1)</f>
        <v>26</v>
      </c>
      <c r="T219" s="32">
        <f>LARGE(Data!$C219:$F219,2)</f>
        <v>24</v>
      </c>
      <c r="U219" s="32">
        <f>LARGE(Data!$C219:$F219,3)</f>
        <v>7</v>
      </c>
      <c r="V219" s="32">
        <f>LARGE(Data!$C219:$F219,4)</f>
        <v>4</v>
      </c>
      <c r="W219" s="33">
        <f>LARGE(Data!$G219:$J219,1)</f>
        <v>23.5</v>
      </c>
      <c r="X219" s="33">
        <f>LARGE(Data!$G219:$J219,2)</f>
        <v>20</v>
      </c>
      <c r="Y219" s="33">
        <f>LARGE(Data!$G219:$J219,3)</f>
        <v>18.5</v>
      </c>
      <c r="Z219" s="33">
        <f>LARGE(Data!$G219:$J219,4)</f>
        <v>1.941176471</v>
      </c>
      <c r="AA219" s="30">
        <f>Data!$O219-Data!$P219</f>
        <v>2.25</v>
      </c>
      <c r="AB219" s="30">
        <f>Data!$P219-Data!$Q219</f>
        <v>10</v>
      </c>
      <c r="AC219" s="30">
        <f>Data!$Q219-Data!$R219</f>
        <v>9.1</v>
      </c>
      <c r="AD219" s="30">
        <f>(Data!$AA219+Data!$AB219)/SUM(Data!$AA219:$AC219)</f>
        <v>0.5737704918</v>
      </c>
      <c r="AE219" s="31">
        <f>Data!$AA219^2/SQRT(Data!$AA219^2+Data!$AB219^2+Data!$AC219^2)</f>
        <v>0.3693460246</v>
      </c>
      <c r="AF219" s="31">
        <f>Data!$AB219^2/SQRT(Data!$AA219^2+Data!$AB219^2+Data!$AC219^2)</f>
        <v>7.295723943</v>
      </c>
      <c r="AG219" s="31">
        <f>Data!$AC219^2/SQRT(Data!$AA219^2+Data!$AB219^2+Data!$AC219^2)</f>
        <v>6.041588998</v>
      </c>
      <c r="AH219" s="30">
        <f>Data!$S219-Data!$T219</f>
        <v>2</v>
      </c>
      <c r="AI219" s="30">
        <f>Data!$T219-Data!$U219</f>
        <v>17</v>
      </c>
      <c r="AJ219" s="30">
        <f>Data!$U219-Data!$V219</f>
        <v>3</v>
      </c>
      <c r="AK219" s="30">
        <f>(Data!$AH219+Data!$AI219)/(Data!$AH219+Data!$AI219+Data!$AJ219)</f>
        <v>0.8636363636</v>
      </c>
      <c r="AL219" s="32">
        <f>Data!$AH219^2/SQRT(Data!$AH219^2+Data!$AI219^2+Data!$AJ219^2)</f>
        <v>0.2301741351</v>
      </c>
      <c r="AM219" s="32">
        <f>Data!$AI219^2/SQRT(Data!$AH219^2+Data!$AI219^2+Data!$AJ219^2)</f>
        <v>16.63008126</v>
      </c>
      <c r="AN219" s="32">
        <f>Data!$AJ219^2/SQRT(Data!$AH219^2+Data!$AI219^2+Data!$AJ219^2)</f>
        <v>0.5178918039</v>
      </c>
      <c r="AO219" s="30">
        <f>Data!$W219-Data!$X219</f>
        <v>3.5</v>
      </c>
      <c r="AP219" s="30">
        <f>Data!$X219-Data!$Y219</f>
        <v>1.5</v>
      </c>
      <c r="AQ219" s="30">
        <f>Data!$Y219-Data!$Z219</f>
        <v>16.55882353</v>
      </c>
      <c r="AR219" s="30">
        <f>(Data!$AO219+Data!$AP219)/(Data!$AO219+Data!$AP219+Data!$AQ219)</f>
        <v>0.2319236016</v>
      </c>
      <c r="AS219" s="33">
        <f>Data!$AO219^2/SQRT(Data!$AO219^2+Data!$AP219^2+Data!$AQ219^2)</f>
        <v>0.7209692314</v>
      </c>
      <c r="AT219" s="33">
        <f>Data!$AP219^2/SQRT(Data!$AO219^2+Data!$AP219^2+Data!$AQ219^2)</f>
        <v>0.1324229201</v>
      </c>
      <c r="AU219" s="33">
        <f>Data!$AQ219^2/SQRT(Data!$AO219^2+Data!$AP219^2+Data!$AQ219^2)</f>
        <v>16.1376242</v>
      </c>
      <c r="AV219" s="34">
        <f>_xlfn.VAR.P(Data!$K219:$N219)</f>
        <v>72.41046875</v>
      </c>
      <c r="AW219" s="35">
        <f>_xlfn.VAR.P(Data!$C219:$F219)</f>
        <v>96.6875</v>
      </c>
      <c r="AX219" s="36">
        <f>_xlfn.VAR.P(Data!$G219:$J219)</f>
        <v>69.03741349</v>
      </c>
      <c r="AY219" s="37"/>
      <c r="AZ219" s="38"/>
      <c r="BA219" s="39"/>
      <c r="BB219" s="30" t="str">
        <f>IF(AND(Data!$AE219&gt;Data!$AF219,Data!$AE219&gt;Data!$AG219),"1",IF(AND(Data!$AF219&gt;Data!$AE219,Data!$AF219&gt;Data!$AG219),IF(Data!$AF219&lt;2.5*Data!$AE219,"1.2",IF(OR(Data!$AE219&gt;2.5,Data!$AE219+Data!$AF219+Data!$AG219&lt;9),"2.2","2")),IF(AND(Data!$AG219&gt;3.5*Data!$AE219,Data!$AG219&gt;3.5*Data!$AF219,Data!$AE219+Data!$AF219+Data!$AG219&gt;11,Data!$AE219+Data!$AF219&lt;2,Data!$Q219&gt;=18),"3",IF((Data!$AE219&gt;3*Data!$AF219),"1.3",IF(AND(Data!$AF219&gt;3*Data!$AE219,Data!$AF219&gt;2),"2.3","3.3")))))</f>
        <v>2</v>
      </c>
      <c r="BC219" s="30" t="str">
        <f>IF(AND(Data!$AL219&gt;Data!$AM219,Data!$AL219&gt;Data!$AN219),"1",IF(AND(Data!$AM219&gt;Data!$AL219,Data!$AM219&gt;Data!$AN219),IF(Data!$AM219&lt;2.5*Data!$AL219,"1.2",IF(OR(Data!$AL219&gt;2.5,Data!$AL219+Data!$AM219+Data!$AN219&lt;9),"2.2","2")),IF(AND(Data!$AN219&gt;3.5*Data!$AL219,Data!$AN219&gt;3.5*Data!$AM219,Data!$AL219+Data!$AM219+Data!$AN219&gt;11,Data!$AL219+Data!$AM219&lt;2,Data!$U219&gt;=18),"3",IF((Data!$AL219&gt;3*Data!$AM219),"1.3",IF(AND(Data!$AM219&gt;3*Data!$AL219,Data!$AM219&gt;2),"2.3","3.3")))))</f>
        <v>2</v>
      </c>
      <c r="BD219" s="30" t="str">
        <f>IF(AND(Data!$AS219&gt;Data!$AT219,Data!$AS219&gt;Data!$AU219),"1",IF(AND(Data!$AT219&gt;Data!$AS219,Data!$AT219&gt;Data!$AU219),IF(Data!$AT219&lt;2.5*Data!$AS219,"1.2",IF(OR(Data!$AS219&gt;2.5,Data!$AS219+Data!$AT219+Data!$AU219&lt;9),"2.2","2")),IF(AND(Data!$AU219&gt;3.5*Data!$AS219,Data!$AU219&gt;3.5*Data!$AT219,Data!$AS219+Data!$AT219+Data!$AU219&gt;11,Data!$AS219+Data!$AT219&lt;2,Data!$Y219&gt;=18),"3",IF((Data!$AS219&gt;3*Data!$AT219),"1.3",IF(AND(Data!$AT219&gt;3*Data!$AS219,Data!$AT219&gt;2),"2.3","3.3")))))</f>
        <v>3</v>
      </c>
      <c r="BE219" s="30" t="str">
        <f t="array" ref="BE219">XLOOKUP(Data!$O219,Data!$K219:$N219,$K$1:$N$1,"?",0,1)&amp;XLOOKUP(Data!$P219,Data!$K219:$N219,$K$1:$N$1,"?",0,1)&amp;XLOOKUP(Data!$Q219,Data!$K219:$N219,$K$1:$N$1,"?",0,1)</f>
        <v>IDC</v>
      </c>
      <c r="BF219" s="30" t="str">
        <f t="array" ref="BF219">XLOOKUP(Data!$S219,Data!$C219:$F219,$C$1:$F$1,"?",0,1)&amp;XLOOKUP(Data!$T219,Data!$C219:$F219,$C$1:$F$1,"?",0,1)&amp;XLOOKUP(Data!$U219,Data!$C219:$F219,$C$1:$F$1,"?",0,1)</f>
        <v>IDC</v>
      </c>
      <c r="BG219" s="30" t="str">
        <f t="array" ref="BG219">XLOOKUP(Data!$W219,Data!$G219:$J219,$G$1:$J$1,"?",0,1)&amp;XLOOKUP(Data!$X219,Data!$G219:$J219,$G$1:$J$1,"?",0,1)&amp;XLOOKUP(Data!$Y219,Data!$G219:$J219,$G$1:$J$1,"?",0,1)</f>
        <v>IDC</v>
      </c>
      <c r="BH219" s="30" t="str">
        <f>VLOOKUP(LEFT(Data!$BE219,Data!$BB219),'Key 2'!$A$1:$C$40,2,FALSE)</f>
        <v>DI</v>
      </c>
      <c r="BI219" s="30" t="str">
        <f>VLOOKUP(LEFT(Data!$BF219,Data!$BC219),'Key 2'!$A$1:$C$40,2,FALSE)</f>
        <v>DI</v>
      </c>
      <c r="BJ219" s="30" t="str">
        <f>VLOOKUP(LEFT(Data!$BG219,Data!$BD219),'Key 2'!$A$1:$C$40,2,FALSE)</f>
        <v>DIC</v>
      </c>
      <c r="BK219" s="30" t="str">
        <f>IF(AND(Data!$AV219&gt;=15,Data!$O219&gt;=20),"DG",IF(AND(Data!$AW219&gt;=15,Data!$S219&gt;=20),"MG",IF(AND(Data!$AV219&gt;=15,Data!$W219&gt;=20),"LG","0")))</f>
        <v>DG</v>
      </c>
      <c r="BL219" s="30" t="str">
        <f>IF(AND(Data!$BK219="DG",Data!$AW219&gt;=15,Data!$S219&gt;=20,Data!$BH219&lt;&gt;Data!$BI219),"MG","LG")</f>
        <v>LG</v>
      </c>
      <c r="BM219" s="30" t="str">
        <f>IF(Data!$BK219="DG",Data!$BH219,IF(Data!$BK219="MG",Data!$BI219,Data!$BJ219))</f>
        <v>DI</v>
      </c>
      <c r="BN219" s="30" t="str">
        <f>IF(Data!$BL219="DG",Data!$BH219,IF(Data!$BL219="MG",Data!$BI219,Data!$BJ219))</f>
        <v>DIC</v>
      </c>
      <c r="BO219" s="40"/>
      <c r="BP219" s="40"/>
      <c r="BQ219" s="40"/>
      <c r="BR219" s="41"/>
      <c r="BS219" s="41"/>
      <c r="BT219" s="41" t="str">
        <f>VLOOKUP(Data!$BR219,'Key 1'!$B$1:$D$15,2,FALSE)</f>
        <v>TI</v>
      </c>
      <c r="BU219" s="41" t="str">
        <f>VLOOKUP(Data!$BS219,'Key 1'!$B$1:$D$15,2,FALSE)</f>
        <v>TI</v>
      </c>
      <c r="BV219" s="41">
        <f>VLOOKUP(Data!$BR219,'Key 1'!$B$1:$D$15,3,FALSE)</f>
        <v>0</v>
      </c>
      <c r="BW219" s="41">
        <f>VLOOKUP(Data!$BS219,'Key 1'!$B$1:$D$15,3,FALSE)</f>
        <v>0</v>
      </c>
      <c r="BX219" s="41" t="str">
        <f>IF(Data!$BK219="DG",IF(INT(Data!$BB219)-Data!$BB219&lt;0,"Low","High"),IF(Data!$BK219="MG",IF(INT(Data!$BC219)-Data!$BC219&lt;0,"Low","High"),IF(Data!$BK219="LG",IF(INT(Data!$BD219)-Data!$BD219&lt;0,"Low","High"),"High")))</f>
        <v>High</v>
      </c>
      <c r="BY219" s="41" t="str">
        <f>IF(Data!$BL219="DG",IF(INT(Data!$BB219)-Data!$BB219&lt;0,"Low","High"),IF(Data!$BL219="MG",IF(INT(Data!$BC219)-Data!$BC219&lt;0,"Low","High"),IF(Data!$BL219="LG",IF(INT(Data!$BD219)-Data!$BD219&lt;0,"Low","High"),"High")))</f>
        <v>High</v>
      </c>
      <c r="BZ219" s="41" t="str">
        <f>IF(AND(Data!$BX219="High",Data!$BY219="High"),"High","Low")</f>
        <v>High</v>
      </c>
      <c r="CA219" s="41" t="str">
        <f>IF(AND(Data!$BM219=Data!$BT219,Data!$BN219=Data!$BU219),"Matched",IF(Data!$BM219=Data!$BT219,"Sec Missed", IF(Data!$BN219=Data!$BU219," Pri Missed", "Both Missed")))</f>
        <v>Both Missed</v>
      </c>
      <c r="CB219" s="42">
        <v>100.0</v>
      </c>
      <c r="CC219" s="42">
        <v>100.0</v>
      </c>
      <c r="CD219" s="42">
        <v>100.0</v>
      </c>
      <c r="CE219" s="43" t="s">
        <v>15</v>
      </c>
      <c r="CF219" s="43" t="s">
        <v>15</v>
      </c>
      <c r="CG219" s="43" t="s">
        <v>101</v>
      </c>
      <c r="CH219" s="45" t="s">
        <v>15</v>
      </c>
      <c r="CI219" s="43" t="s">
        <v>97</v>
      </c>
      <c r="CJ219" s="42">
        <v>100.0</v>
      </c>
      <c r="CK219" s="43" t="s">
        <v>101</v>
      </c>
      <c r="CL219" s="43" t="s">
        <v>98</v>
      </c>
      <c r="CM219" s="42">
        <v>100.0</v>
      </c>
      <c r="CN219" s="43" t="s">
        <v>103</v>
      </c>
      <c r="CO219" s="1"/>
      <c r="CP219" s="1"/>
      <c r="CQ219" s="1"/>
      <c r="CR219" s="1"/>
      <c r="CS219" s="1"/>
      <c r="CT219" s="1"/>
      <c r="CU219" s="1"/>
    </row>
    <row r="220" ht="48.0" customHeight="1">
      <c r="A220" s="28">
        <v>2374.0</v>
      </c>
      <c r="B220" s="29">
        <v>28.0</v>
      </c>
      <c r="C220" s="30">
        <v>14.0</v>
      </c>
      <c r="D220" s="30">
        <v>16.0</v>
      </c>
      <c r="E220" s="30">
        <v>13.0</v>
      </c>
      <c r="F220" s="30">
        <v>21.0</v>
      </c>
      <c r="G220" s="30">
        <v>18.0</v>
      </c>
      <c r="H220" s="30">
        <v>7.0</v>
      </c>
      <c r="I220" s="30">
        <v>22.0</v>
      </c>
      <c r="J220" s="30">
        <v>14.0</v>
      </c>
      <c r="K220" s="30">
        <v>15.0</v>
      </c>
      <c r="L220" s="30">
        <v>11.0</v>
      </c>
      <c r="M220" s="30">
        <v>15.0</v>
      </c>
      <c r="N220" s="30">
        <v>18.0</v>
      </c>
      <c r="O220" s="31">
        <f>LARGE(Data!$K220:$N220,1)</f>
        <v>18</v>
      </c>
      <c r="P220" s="31">
        <f>LARGE(Data!$K220:$N220,2)</f>
        <v>15</v>
      </c>
      <c r="Q220" s="31">
        <f>LARGE(Data!$K220:$N220,3)</f>
        <v>15</v>
      </c>
      <c r="R220" s="31">
        <f>LARGE(Data!$K220:$N220,4)</f>
        <v>11</v>
      </c>
      <c r="S220" s="32">
        <f>LARGE(Data!$C220:$F220,1)</f>
        <v>21</v>
      </c>
      <c r="T220" s="32">
        <f>LARGE(Data!$C220:$F220,2)</f>
        <v>16</v>
      </c>
      <c r="U220" s="32">
        <f>LARGE(Data!$C220:$F220,3)</f>
        <v>14</v>
      </c>
      <c r="V220" s="32">
        <f>LARGE(Data!$C220:$F220,4)</f>
        <v>13</v>
      </c>
      <c r="W220" s="33">
        <f>LARGE(Data!$G220:$J220,1)</f>
        <v>22</v>
      </c>
      <c r="X220" s="33">
        <f>LARGE(Data!$G220:$J220,2)</f>
        <v>18</v>
      </c>
      <c r="Y220" s="33">
        <f>LARGE(Data!$G220:$J220,3)</f>
        <v>14</v>
      </c>
      <c r="Z220" s="33">
        <f>LARGE(Data!$G220:$J220,4)</f>
        <v>7</v>
      </c>
      <c r="AA220" s="30">
        <f>Data!$O220-Data!$P220</f>
        <v>3</v>
      </c>
      <c r="AB220" s="30">
        <f>Data!$P220-Data!$Q220</f>
        <v>0</v>
      </c>
      <c r="AC220" s="30">
        <f>Data!$Q220-Data!$R220</f>
        <v>4</v>
      </c>
      <c r="AD220" s="30">
        <f>(Data!$AA220+Data!$AB220)/SUM(Data!$AA220:$AC220)</f>
        <v>0.4285714286</v>
      </c>
      <c r="AE220" s="31">
        <f>Data!$AA220^2/SQRT(Data!$AA220^2+Data!$AB220^2+Data!$AC220^2)</f>
        <v>1.8</v>
      </c>
      <c r="AF220" s="31">
        <f>Data!$AB220^2/SQRT(Data!$AA220^2+Data!$AB220^2+Data!$AC220^2)</f>
        <v>0</v>
      </c>
      <c r="AG220" s="31">
        <f>Data!$AC220^2/SQRT(Data!$AA220^2+Data!$AB220^2+Data!$AC220^2)</f>
        <v>3.2</v>
      </c>
      <c r="AH220" s="30">
        <f>Data!$S220-Data!$T220</f>
        <v>5</v>
      </c>
      <c r="AI220" s="30">
        <f>Data!$T220-Data!$U220</f>
        <v>2</v>
      </c>
      <c r="AJ220" s="30">
        <f>Data!$U220-Data!$V220</f>
        <v>1</v>
      </c>
      <c r="AK220" s="30">
        <f>(Data!$AH220+Data!$AI220)/(Data!$AH220+Data!$AI220+Data!$AJ220)</f>
        <v>0.875</v>
      </c>
      <c r="AL220" s="32">
        <f>Data!$AH220^2/SQRT(Data!$AH220^2+Data!$AI220^2+Data!$AJ220^2)</f>
        <v>4.564354646</v>
      </c>
      <c r="AM220" s="32">
        <f>Data!$AI220^2/SQRT(Data!$AH220^2+Data!$AI220^2+Data!$AJ220^2)</f>
        <v>0.7302967433</v>
      </c>
      <c r="AN220" s="32">
        <f>Data!$AJ220^2/SQRT(Data!$AH220^2+Data!$AI220^2+Data!$AJ220^2)</f>
        <v>0.1825741858</v>
      </c>
      <c r="AO220" s="30">
        <f>Data!$W220-Data!$X220</f>
        <v>4</v>
      </c>
      <c r="AP220" s="30">
        <f>Data!$X220-Data!$Y220</f>
        <v>4</v>
      </c>
      <c r="AQ220" s="30">
        <f>Data!$Y220-Data!$Z220</f>
        <v>7</v>
      </c>
      <c r="AR220" s="30">
        <f>(Data!$AO220+Data!$AP220)/(Data!$AO220+Data!$AP220+Data!$AQ220)</f>
        <v>0.5333333333</v>
      </c>
      <c r="AS220" s="33">
        <f>Data!$AO220^2/SQRT(Data!$AO220^2+Data!$AP220^2+Data!$AQ220^2)</f>
        <v>1.777777778</v>
      </c>
      <c r="AT220" s="33">
        <f>Data!$AP220^2/SQRT(Data!$AO220^2+Data!$AP220^2+Data!$AQ220^2)</f>
        <v>1.777777778</v>
      </c>
      <c r="AU220" s="33">
        <f>Data!$AQ220^2/SQRT(Data!$AO220^2+Data!$AP220^2+Data!$AQ220^2)</f>
        <v>5.444444444</v>
      </c>
      <c r="AV220" s="34">
        <f>_xlfn.VAR.P(Data!$K220:$N220)</f>
        <v>6.1875</v>
      </c>
      <c r="AW220" s="35">
        <f>_xlfn.VAR.P(Data!$C220:$F220)</f>
        <v>9.5</v>
      </c>
      <c r="AX220" s="36">
        <f>_xlfn.VAR.P(Data!$G220:$J220)</f>
        <v>30.6875</v>
      </c>
      <c r="AY220" s="37"/>
      <c r="AZ220" s="38"/>
      <c r="BA220" s="39"/>
      <c r="BB220" s="30" t="str">
        <f>IF(AND(Data!$AE220&gt;Data!$AF220,Data!$AE220&gt;Data!$AG220),"1",IF(AND(Data!$AF220&gt;Data!$AE220,Data!$AF220&gt;Data!$AG220),IF(Data!$AF220&lt;2.5*Data!$AE220,"1.2",IF(OR(Data!$AE220&gt;2.5,Data!$AE220+Data!$AF220+Data!$AG220&lt;9),"2.2","2")),IF(AND(Data!$AG220&gt;3.5*Data!$AE220,Data!$AG220&gt;3.5*Data!$AF220,Data!$AE220+Data!$AF220+Data!$AG220&gt;11,Data!$AE220+Data!$AF220&lt;2,Data!$Q220&gt;=18),"3",IF((Data!$AE220&gt;3*Data!$AF220),"1.3",IF(AND(Data!$AF220&gt;3*Data!$AE220,Data!$AF220&gt;2),"2.3","3.3")))))</f>
        <v>1.3</v>
      </c>
      <c r="BC220" s="30" t="str">
        <f>IF(AND(Data!$AL220&gt;Data!$AM220,Data!$AL220&gt;Data!$AN220),"1",IF(AND(Data!$AM220&gt;Data!$AL220,Data!$AM220&gt;Data!$AN220),IF(Data!$AM220&lt;2.5*Data!$AL220,"1.2",IF(OR(Data!$AL220&gt;2.5,Data!$AL220+Data!$AM220+Data!$AN220&lt;9),"2.2","2")),IF(AND(Data!$AN220&gt;3.5*Data!$AL220,Data!$AN220&gt;3.5*Data!$AM220,Data!$AL220+Data!$AM220+Data!$AN220&gt;11,Data!$AL220+Data!$AM220&lt;2,Data!$U220&gt;=18),"3",IF((Data!$AL220&gt;3*Data!$AM220),"1.3",IF(AND(Data!$AM220&gt;3*Data!$AL220,Data!$AM220&gt;2),"2.3","3.3")))))</f>
        <v>1</v>
      </c>
      <c r="BD220" s="30" t="str">
        <f>IF(AND(Data!$AS220&gt;Data!$AT220,Data!$AS220&gt;Data!$AU220),"1",IF(AND(Data!$AT220&gt;Data!$AS220,Data!$AT220&gt;Data!$AU220),IF(Data!$AT220&lt;2.5*Data!$AS220,"1.2",IF(OR(Data!$AS220&gt;2.5,Data!$AS220+Data!$AT220+Data!$AU220&lt;9),"2.2","2")),IF(AND(Data!$AU220&gt;3.5*Data!$AS220,Data!$AU220&gt;3.5*Data!$AT220,Data!$AS220+Data!$AT220+Data!$AU220&gt;11,Data!$AS220+Data!$AT220&lt;2,Data!$Y220&gt;=18),"3",IF((Data!$AS220&gt;3*Data!$AT220),"1.3",IF(AND(Data!$AT220&gt;3*Data!$AS220,Data!$AT220&gt;2),"2.3","3.3")))))</f>
        <v>3.3</v>
      </c>
      <c r="BE220" s="30" t="str">
        <f t="array" ref="BE220">XLOOKUP(Data!$O220,Data!$K220:$N220,$K$1:$N$1,"?",0,1)&amp;XLOOKUP(Data!$P220,Data!$K220:$N220,$K$1:$N$1,"?",0,1)&amp;XLOOKUP(Data!$Q220,Data!$K220:$N220,$K$1:$N$1,"?",0,1)</f>
        <v>CDD</v>
      </c>
      <c r="BF220" s="30" t="str">
        <f t="array" ref="BF220">XLOOKUP(Data!$S220,Data!$C220:$F220,$C$1:$F$1,"?",0,1)&amp;XLOOKUP(Data!$T220,Data!$C220:$F220,$C$1:$F$1,"?",0,1)&amp;XLOOKUP(Data!$U220,Data!$C220:$F220,$C$1:$F$1,"?",0,1)</f>
        <v>CID</v>
      </c>
      <c r="BG220" s="30" t="str">
        <f t="array" ref="BG220">XLOOKUP(Data!$W220,Data!$G220:$J220,$G$1:$J$1,"?",0,1)&amp;XLOOKUP(Data!$X220,Data!$G220:$J220,$G$1:$J$1,"?",0,1)&amp;XLOOKUP(Data!$Y220,Data!$G220:$J220,$G$1:$J$1,"?",0,1)</f>
        <v>SDC</v>
      </c>
      <c r="BH220" s="30" t="str">
        <f>VLOOKUP(LEFT(Data!$BE220,Data!$BB220),'Key 2'!$A$1:$C$40,2,FALSE)</f>
        <v>C</v>
      </c>
      <c r="BI220" s="30" t="str">
        <f>VLOOKUP(LEFT(Data!$BF220,Data!$BC220),'Key 2'!$A$1:$C$40,2,FALSE)</f>
        <v>C</v>
      </c>
      <c r="BJ220" s="30" t="str">
        <f>VLOOKUP(LEFT(Data!$BG220,Data!$BD220),'Key 2'!$A$1:$C$40,2,FALSE)</f>
        <v>DSC</v>
      </c>
      <c r="BK220" s="30" t="str">
        <f>IF(AND(Data!$AV220&gt;=15,Data!$O220&gt;=20),"DG",IF(AND(Data!$AW220&gt;=15,Data!$S220&gt;=20),"MG",IF(AND(Data!$AV220&gt;=15,Data!$W220&gt;=20),"LG","0")))</f>
        <v>0</v>
      </c>
      <c r="BL220" s="30" t="str">
        <f>IF(AND(Data!$BK220="DG",Data!$AW220&gt;=15,Data!$S220&gt;=20,Data!$BH220&lt;&gt;Data!$BI220),"MG","LG")</f>
        <v>LG</v>
      </c>
      <c r="BM220" s="30" t="str">
        <f>IF(Data!$BK220="DG",Data!$BH220,IF(Data!$BK220="MG",Data!$BI220,Data!$BJ220))</f>
        <v>DSC</v>
      </c>
      <c r="BN220" s="30" t="str">
        <f>IF(Data!$BL220="DG",Data!$BH220,IF(Data!$BL220="MG",Data!$BI220,Data!$BJ220))</f>
        <v>DSC</v>
      </c>
      <c r="BO220" s="40"/>
      <c r="BP220" s="40"/>
      <c r="BQ220" s="40"/>
      <c r="BR220" s="41"/>
      <c r="BS220" s="41"/>
      <c r="BT220" s="41" t="str">
        <f>VLOOKUP(Data!$BR220,'Key 1'!$B$1:$D$15,2,FALSE)</f>
        <v>TI</v>
      </c>
      <c r="BU220" s="41" t="str">
        <f>VLOOKUP(Data!$BS220,'Key 1'!$B$1:$D$15,2,FALSE)</f>
        <v>TI</v>
      </c>
      <c r="BV220" s="41">
        <f>VLOOKUP(Data!$BR220,'Key 1'!$B$1:$D$15,3,FALSE)</f>
        <v>0</v>
      </c>
      <c r="BW220" s="41">
        <f>VLOOKUP(Data!$BS220,'Key 1'!$B$1:$D$15,3,FALSE)</f>
        <v>0</v>
      </c>
      <c r="BX220" s="41" t="str">
        <f>IF(Data!$BK220="DG",IF(INT(Data!$BB220)-Data!$BB220&lt;0,"Low","High"),IF(Data!$BK220="MG",IF(INT(Data!$BC220)-Data!$BC220&lt;0,"Low","High"),IF(Data!$BK220="LG",IF(INT(Data!$BD220)-Data!$BD220&lt;0,"Low","High"),"High")))</f>
        <v>High</v>
      </c>
      <c r="BY220" s="41" t="str">
        <f>IF(Data!$BL220="DG",IF(INT(Data!$BB220)-Data!$BB220&lt;0,"Low","High"),IF(Data!$BL220="MG",IF(INT(Data!$BC220)-Data!$BC220&lt;0,"Low","High"),IF(Data!$BL220="LG",IF(INT(Data!$BD220)-Data!$BD220&lt;0,"Low","High"),"High")))</f>
        <v>Low</v>
      </c>
      <c r="BZ220" s="41" t="str">
        <f>IF(AND(Data!$BX220="High",Data!$BY220="High"),"High","Low")</f>
        <v>Low</v>
      </c>
      <c r="CA220" s="41" t="str">
        <f>IF(AND(Data!$BM220=Data!$BT220,Data!$BN220=Data!$BU220),"Matched",IF(Data!$BM220=Data!$BT220,"Sec Missed", IF(Data!$BN220=Data!$BU220," Pri Missed", "Both Missed")))</f>
        <v>Both Missed</v>
      </c>
      <c r="CB220" s="43" t="s">
        <v>100</v>
      </c>
      <c r="CC220" s="43" t="s">
        <v>100</v>
      </c>
      <c r="CD220" s="42">
        <v>77.4</v>
      </c>
      <c r="CE220" s="44"/>
      <c r="CF220" s="44"/>
      <c r="CG220" s="43" t="s">
        <v>16</v>
      </c>
      <c r="CH220" s="45" t="s">
        <v>16</v>
      </c>
      <c r="CI220" s="43" t="s">
        <v>98</v>
      </c>
      <c r="CJ220" s="42">
        <v>77.4</v>
      </c>
      <c r="CK220" s="43" t="s">
        <v>16</v>
      </c>
      <c r="CL220" s="43" t="s">
        <v>98</v>
      </c>
      <c r="CM220" s="42">
        <v>77.4</v>
      </c>
      <c r="CN220" s="43" t="s">
        <v>99</v>
      </c>
      <c r="CO220" s="1"/>
      <c r="CP220" s="1"/>
      <c r="CQ220" s="1"/>
      <c r="CR220" s="1"/>
      <c r="CS220" s="1"/>
      <c r="CT220" s="1"/>
      <c r="CU220" s="1"/>
    </row>
    <row r="221" ht="48.0" customHeight="1">
      <c r="A221" s="28">
        <v>2375.0</v>
      </c>
      <c r="B221" s="29">
        <v>28.0</v>
      </c>
      <c r="C221" s="30">
        <v>23.0</v>
      </c>
      <c r="D221" s="30">
        <v>6.0</v>
      </c>
      <c r="E221" s="30">
        <v>18.0</v>
      </c>
      <c r="F221" s="30">
        <v>16.0</v>
      </c>
      <c r="G221" s="30">
        <v>22.0</v>
      </c>
      <c r="H221" s="30">
        <v>10.0</v>
      </c>
      <c r="I221" s="30">
        <v>12.0</v>
      </c>
      <c r="J221" s="30">
        <v>11.0</v>
      </c>
      <c r="K221" s="30">
        <v>23.0</v>
      </c>
      <c r="L221" s="30">
        <v>7.0</v>
      </c>
      <c r="M221" s="30">
        <v>14.0</v>
      </c>
      <c r="N221" s="30">
        <v>12.0</v>
      </c>
      <c r="O221" s="31">
        <f>LARGE(Data!$K221:$N221,1)</f>
        <v>23</v>
      </c>
      <c r="P221" s="31">
        <f>LARGE(Data!$K221:$N221,2)</f>
        <v>14</v>
      </c>
      <c r="Q221" s="31">
        <f>LARGE(Data!$K221:$N221,3)</f>
        <v>12</v>
      </c>
      <c r="R221" s="31">
        <f>LARGE(Data!$K221:$N221,4)</f>
        <v>7</v>
      </c>
      <c r="S221" s="32">
        <f>LARGE(Data!$C221:$F221,1)</f>
        <v>23</v>
      </c>
      <c r="T221" s="32">
        <f>LARGE(Data!$C221:$F221,2)</f>
        <v>18</v>
      </c>
      <c r="U221" s="32">
        <f>LARGE(Data!$C221:$F221,3)</f>
        <v>16</v>
      </c>
      <c r="V221" s="32">
        <f>LARGE(Data!$C221:$F221,4)</f>
        <v>6</v>
      </c>
      <c r="W221" s="33">
        <f>LARGE(Data!$G221:$J221,1)</f>
        <v>22</v>
      </c>
      <c r="X221" s="33">
        <f>LARGE(Data!$G221:$J221,2)</f>
        <v>12</v>
      </c>
      <c r="Y221" s="33">
        <f>LARGE(Data!$G221:$J221,3)</f>
        <v>11</v>
      </c>
      <c r="Z221" s="33">
        <f>LARGE(Data!$G221:$J221,4)</f>
        <v>10</v>
      </c>
      <c r="AA221" s="30">
        <f>Data!$O221-Data!$P221</f>
        <v>9</v>
      </c>
      <c r="AB221" s="30">
        <f>Data!$P221-Data!$Q221</f>
        <v>2</v>
      </c>
      <c r="AC221" s="30">
        <f>Data!$Q221-Data!$R221</f>
        <v>5</v>
      </c>
      <c r="AD221" s="30">
        <f>(Data!$AA221+Data!$AB221)/SUM(Data!$AA221:$AC221)</f>
        <v>0.6875</v>
      </c>
      <c r="AE221" s="31">
        <f>Data!$AA221^2/SQRT(Data!$AA221^2+Data!$AB221^2+Data!$AC221^2)</f>
        <v>7.723046973</v>
      </c>
      <c r="AF221" s="31">
        <f>Data!$AB221^2/SQRT(Data!$AA221^2+Data!$AB221^2+Data!$AC221^2)</f>
        <v>0.3813850357</v>
      </c>
      <c r="AG221" s="31">
        <f>Data!$AC221^2/SQRT(Data!$AA221^2+Data!$AB221^2+Data!$AC221^2)</f>
        <v>2.383656473</v>
      </c>
      <c r="AH221" s="30">
        <f>Data!$S221-Data!$T221</f>
        <v>5</v>
      </c>
      <c r="AI221" s="30">
        <f>Data!$T221-Data!$U221</f>
        <v>2</v>
      </c>
      <c r="AJ221" s="30">
        <f>Data!$U221-Data!$V221</f>
        <v>10</v>
      </c>
      <c r="AK221" s="30">
        <f>(Data!$AH221+Data!$AI221)/(Data!$AH221+Data!$AI221+Data!$AJ221)</f>
        <v>0.4117647059</v>
      </c>
      <c r="AL221" s="32">
        <f>Data!$AH221^2/SQRT(Data!$AH221^2+Data!$AI221^2+Data!$AJ221^2)</f>
        <v>2.201127266</v>
      </c>
      <c r="AM221" s="32">
        <f>Data!$AI221^2/SQRT(Data!$AH221^2+Data!$AI221^2+Data!$AJ221^2)</f>
        <v>0.3521803625</v>
      </c>
      <c r="AN221" s="32">
        <f>Data!$AJ221^2/SQRT(Data!$AH221^2+Data!$AI221^2+Data!$AJ221^2)</f>
        <v>8.804509063</v>
      </c>
      <c r="AO221" s="30">
        <f>Data!$W221-Data!$X221</f>
        <v>10</v>
      </c>
      <c r="AP221" s="30">
        <f>Data!$X221-Data!$Y221</f>
        <v>1</v>
      </c>
      <c r="AQ221" s="30">
        <f>Data!$Y221-Data!$Z221</f>
        <v>1</v>
      </c>
      <c r="AR221" s="30">
        <f>(Data!$AO221+Data!$AP221)/(Data!$AO221+Data!$AP221+Data!$AQ221)</f>
        <v>0.9166666667</v>
      </c>
      <c r="AS221" s="33">
        <f>Data!$AO221^2/SQRT(Data!$AO221^2+Data!$AP221^2+Data!$AQ221^2)</f>
        <v>9.90147543</v>
      </c>
      <c r="AT221" s="33">
        <f>Data!$AP221^2/SQRT(Data!$AO221^2+Data!$AP221^2+Data!$AQ221^2)</f>
        <v>0.0990147543</v>
      </c>
      <c r="AU221" s="33">
        <f>Data!$AQ221^2/SQRT(Data!$AO221^2+Data!$AP221^2+Data!$AQ221^2)</f>
        <v>0.0990147543</v>
      </c>
      <c r="AV221" s="34">
        <f>_xlfn.VAR.P(Data!$K221:$N221)</f>
        <v>33.5</v>
      </c>
      <c r="AW221" s="35">
        <f>_xlfn.VAR.P(Data!$C221:$F221)</f>
        <v>38.1875</v>
      </c>
      <c r="AX221" s="36">
        <f>_xlfn.VAR.P(Data!$G221:$J221)</f>
        <v>23.1875</v>
      </c>
      <c r="AY221" s="37"/>
      <c r="AZ221" s="38"/>
      <c r="BA221" s="39"/>
      <c r="BB221" s="30" t="str">
        <f>IF(AND(Data!$AE221&gt;Data!$AF221,Data!$AE221&gt;Data!$AG221),"1",IF(AND(Data!$AF221&gt;Data!$AE221,Data!$AF221&gt;Data!$AG221),IF(Data!$AF221&lt;2.5*Data!$AE221,"1.2",IF(OR(Data!$AE221&gt;2.5,Data!$AE221+Data!$AF221+Data!$AG221&lt;9),"2.2","2")),IF(AND(Data!$AG221&gt;3.5*Data!$AE221,Data!$AG221&gt;3.5*Data!$AF221,Data!$AE221+Data!$AF221+Data!$AG221&gt;11,Data!$AE221+Data!$AF221&lt;2,Data!$Q221&gt;=18),"3",IF((Data!$AE221&gt;3*Data!$AF221),"1.3",IF(AND(Data!$AF221&gt;3*Data!$AE221,Data!$AF221&gt;2),"2.3","3.3")))))</f>
        <v>1</v>
      </c>
      <c r="BC221" s="30" t="str">
        <f>IF(AND(Data!$AL221&gt;Data!$AM221,Data!$AL221&gt;Data!$AN221),"1",IF(AND(Data!$AM221&gt;Data!$AL221,Data!$AM221&gt;Data!$AN221),IF(Data!$AM221&lt;2.5*Data!$AL221,"1.2",IF(OR(Data!$AL221&gt;2.5,Data!$AL221+Data!$AM221+Data!$AN221&lt;9),"2.2","2")),IF(AND(Data!$AN221&gt;3.5*Data!$AL221,Data!$AN221&gt;3.5*Data!$AM221,Data!$AL221+Data!$AM221+Data!$AN221&gt;11,Data!$AL221+Data!$AM221&lt;2,Data!$U221&gt;=18),"3",IF((Data!$AL221&gt;3*Data!$AM221),"1.3",IF(AND(Data!$AM221&gt;3*Data!$AL221,Data!$AM221&gt;2),"2.3","3.3")))))</f>
        <v>1.3</v>
      </c>
      <c r="BD221" s="30" t="str">
        <f>IF(AND(Data!$AS221&gt;Data!$AT221,Data!$AS221&gt;Data!$AU221),"1",IF(AND(Data!$AT221&gt;Data!$AS221,Data!$AT221&gt;Data!$AU221),IF(Data!$AT221&lt;2.5*Data!$AS221,"1.2",IF(OR(Data!$AS221&gt;2.5,Data!$AS221+Data!$AT221+Data!$AU221&lt;9),"2.2","2")),IF(AND(Data!$AU221&gt;3.5*Data!$AS221,Data!$AU221&gt;3.5*Data!$AT221,Data!$AS221+Data!$AT221+Data!$AU221&gt;11,Data!$AS221+Data!$AT221&lt;2,Data!$Y221&gt;=18),"3",IF((Data!$AS221&gt;3*Data!$AT221),"1.3",IF(AND(Data!$AT221&gt;3*Data!$AS221,Data!$AT221&gt;2),"2.3","3.3")))))</f>
        <v>1</v>
      </c>
      <c r="BE221" s="30" t="str">
        <f t="array" ref="BE221">XLOOKUP(Data!$O221,Data!$K221:$N221,$K$1:$N$1,"?",0,1)&amp;XLOOKUP(Data!$P221,Data!$K221:$N221,$K$1:$N$1,"?",0,1)&amp;XLOOKUP(Data!$Q221,Data!$K221:$N221,$K$1:$N$1,"?",0,1)</f>
        <v>DSC</v>
      </c>
      <c r="BF221" s="30" t="str">
        <f t="array" ref="BF221">XLOOKUP(Data!$S221,Data!$C221:$F221,$C$1:$F$1,"?",0,1)&amp;XLOOKUP(Data!$T221,Data!$C221:$F221,$C$1:$F$1,"?",0,1)&amp;XLOOKUP(Data!$U221,Data!$C221:$F221,$C$1:$F$1,"?",0,1)</f>
        <v>DSC</v>
      </c>
      <c r="BG221" s="30" t="str">
        <f t="array" ref="BG221">XLOOKUP(Data!$W221,Data!$G221:$J221,$G$1:$J$1,"?",0,1)&amp;XLOOKUP(Data!$X221,Data!$G221:$J221,$G$1:$J$1,"?",0,1)&amp;XLOOKUP(Data!$Y221,Data!$G221:$J221,$G$1:$J$1,"?",0,1)</f>
        <v>DSC</v>
      </c>
      <c r="BH221" s="30" t="str">
        <f>VLOOKUP(LEFT(Data!$BE221,Data!$BB221),'Key 2'!$A$1:$C$40,2,FALSE)</f>
        <v>D</v>
      </c>
      <c r="BI221" s="30" t="str">
        <f>VLOOKUP(LEFT(Data!$BF221,Data!$BC221),'Key 2'!$A$1:$C$40,2,FALSE)</f>
        <v>D</v>
      </c>
      <c r="BJ221" s="30" t="str">
        <f>VLOOKUP(LEFT(Data!$BG221,Data!$BD221),'Key 2'!$A$1:$C$40,2,FALSE)</f>
        <v>D</v>
      </c>
      <c r="BK221" s="30" t="str">
        <f>IF(AND(Data!$AV221&gt;=15,Data!$O221&gt;=20),"DG",IF(AND(Data!$AW221&gt;=15,Data!$S221&gt;=20),"MG",IF(AND(Data!$AV221&gt;=15,Data!$W221&gt;=20),"LG","0")))</f>
        <v>DG</v>
      </c>
      <c r="BL221" s="30" t="str">
        <f>IF(AND(Data!$BK221="DG",Data!$AW221&gt;=15,Data!$S221&gt;=20,Data!$BH221&lt;&gt;Data!$BI221),"MG","LG")</f>
        <v>LG</v>
      </c>
      <c r="BM221" s="30" t="str">
        <f>IF(Data!$BK221="DG",Data!$BH221,IF(Data!$BK221="MG",Data!$BI221,Data!$BJ221))</f>
        <v>D</v>
      </c>
      <c r="BN221" s="30" t="str">
        <f>IF(Data!$BL221="DG",Data!$BH221,IF(Data!$BL221="MG",Data!$BI221,Data!$BJ221))</f>
        <v>D</v>
      </c>
      <c r="BO221" s="40"/>
      <c r="BP221" s="40"/>
      <c r="BQ221" s="40"/>
      <c r="BR221" s="41"/>
      <c r="BS221" s="41"/>
      <c r="BT221" s="41" t="str">
        <f>VLOOKUP(Data!$BR221,'Key 1'!$B$1:$D$15,2,FALSE)</f>
        <v>TI</v>
      </c>
      <c r="BU221" s="41" t="str">
        <f>VLOOKUP(Data!$BS221,'Key 1'!$B$1:$D$15,2,FALSE)</f>
        <v>TI</v>
      </c>
      <c r="BV221" s="41">
        <f>VLOOKUP(Data!$BR221,'Key 1'!$B$1:$D$15,3,FALSE)</f>
        <v>0</v>
      </c>
      <c r="BW221" s="41">
        <f>VLOOKUP(Data!$BS221,'Key 1'!$B$1:$D$15,3,FALSE)</f>
        <v>0</v>
      </c>
      <c r="BX221" s="41" t="str">
        <f>IF(Data!$BK221="DG",IF(INT(Data!$BB221)-Data!$BB221&lt;0,"Low","High"),IF(Data!$BK221="MG",IF(INT(Data!$BC221)-Data!$BC221&lt;0,"Low","High"),IF(Data!$BK221="LG",IF(INT(Data!$BD221)-Data!$BD221&lt;0,"Low","High"),"High")))</f>
        <v>High</v>
      </c>
      <c r="BY221" s="41" t="str">
        <f>IF(Data!$BL221="DG",IF(INT(Data!$BB221)-Data!$BB221&lt;0,"Low","High"),IF(Data!$BL221="MG",IF(INT(Data!$BC221)-Data!$BC221&lt;0,"Low","High"),IF(Data!$BL221="LG",IF(INT(Data!$BD221)-Data!$BD221&lt;0,"Low","High"),"High")))</f>
        <v>High</v>
      </c>
      <c r="BZ221" s="41" t="str">
        <f>IF(AND(Data!$BX221="High",Data!$BY221="High"),"High","Low")</f>
        <v>High</v>
      </c>
      <c r="CA221" s="41" t="str">
        <f>IF(AND(Data!$BM221=Data!$BT221,Data!$BN221=Data!$BU221),"Matched",IF(Data!$BM221=Data!$BT221,"Sec Missed", IF(Data!$BN221=Data!$BU221," Pri Missed", "Both Missed")))</f>
        <v>Both Missed</v>
      </c>
      <c r="CB221" s="42">
        <v>100.0</v>
      </c>
      <c r="CC221" s="42">
        <v>58.9</v>
      </c>
      <c r="CD221" s="42">
        <v>100.0</v>
      </c>
      <c r="CE221" s="43" t="s">
        <v>0</v>
      </c>
      <c r="CF221" s="43" t="s">
        <v>16</v>
      </c>
      <c r="CG221" s="43" t="s">
        <v>0</v>
      </c>
      <c r="CH221" s="45" t="s">
        <v>0</v>
      </c>
      <c r="CI221" s="43" t="s">
        <v>97</v>
      </c>
      <c r="CJ221" s="42">
        <v>100.0</v>
      </c>
      <c r="CK221" s="43" t="s">
        <v>0</v>
      </c>
      <c r="CL221" s="43" t="s">
        <v>98</v>
      </c>
      <c r="CM221" s="42">
        <v>100.0</v>
      </c>
      <c r="CN221" s="43" t="s">
        <v>99</v>
      </c>
      <c r="CO221" s="1"/>
      <c r="CP221" s="1"/>
      <c r="CQ221" s="1"/>
      <c r="CR221" s="1"/>
      <c r="CS221" s="1"/>
      <c r="CT221" s="1"/>
      <c r="CU221" s="1"/>
    </row>
    <row r="222" ht="48.0" customHeight="1">
      <c r="A222" s="28">
        <v>2376.0</v>
      </c>
      <c r="B222" s="29">
        <v>28.0</v>
      </c>
      <c r="C222" s="30">
        <v>22.5</v>
      </c>
      <c r="D222" s="30">
        <v>25.0</v>
      </c>
      <c r="E222" s="30">
        <v>10.0</v>
      </c>
      <c r="F222" s="30">
        <v>4.0</v>
      </c>
      <c r="G222" s="30">
        <v>18.0</v>
      </c>
      <c r="H222" s="30">
        <v>20.0</v>
      </c>
      <c r="I222" s="30">
        <v>7.0</v>
      </c>
      <c r="J222" s="30">
        <v>16.0</v>
      </c>
      <c r="K222" s="30">
        <v>19.0</v>
      </c>
      <c r="L222" s="30">
        <v>23.5</v>
      </c>
      <c r="M222" s="30">
        <v>7.0</v>
      </c>
      <c r="N222" s="30">
        <v>9.5</v>
      </c>
      <c r="O222" s="31">
        <f>LARGE(Data!$K222:$N222,1)</f>
        <v>23.5</v>
      </c>
      <c r="P222" s="31">
        <f>LARGE(Data!$K222:$N222,2)</f>
        <v>19</v>
      </c>
      <c r="Q222" s="31">
        <f>LARGE(Data!$K222:$N222,3)</f>
        <v>9.5</v>
      </c>
      <c r="R222" s="31">
        <f>LARGE(Data!$K222:$N222,4)</f>
        <v>7</v>
      </c>
      <c r="S222" s="32">
        <f>LARGE(Data!$C222:$F222,1)</f>
        <v>25</v>
      </c>
      <c r="T222" s="32">
        <f>LARGE(Data!$C222:$F222,2)</f>
        <v>22.5</v>
      </c>
      <c r="U222" s="32">
        <f>LARGE(Data!$C222:$F222,3)</f>
        <v>10</v>
      </c>
      <c r="V222" s="32">
        <f>LARGE(Data!$C222:$F222,4)</f>
        <v>4</v>
      </c>
      <c r="W222" s="33">
        <f>LARGE(Data!$G222:$J222,1)</f>
        <v>20</v>
      </c>
      <c r="X222" s="33">
        <f>LARGE(Data!$G222:$J222,2)</f>
        <v>18</v>
      </c>
      <c r="Y222" s="33">
        <f>LARGE(Data!$G222:$J222,3)</f>
        <v>16</v>
      </c>
      <c r="Z222" s="33">
        <f>LARGE(Data!$G222:$J222,4)</f>
        <v>7</v>
      </c>
      <c r="AA222" s="30">
        <f>Data!$O222-Data!$P222</f>
        <v>4.5</v>
      </c>
      <c r="AB222" s="30">
        <f>Data!$P222-Data!$Q222</f>
        <v>9.5</v>
      </c>
      <c r="AC222" s="30">
        <f>Data!$Q222-Data!$R222</f>
        <v>2.5</v>
      </c>
      <c r="AD222" s="30">
        <f>(Data!$AA222+Data!$AB222)/SUM(Data!$AA222:$AC222)</f>
        <v>0.8484848485</v>
      </c>
      <c r="AE222" s="31">
        <f>Data!$AA222^2/SQRT(Data!$AA222^2+Data!$AB222^2+Data!$AC222^2)</f>
        <v>1.874116494</v>
      </c>
      <c r="AF222" s="31">
        <f>Data!$AB222^2/SQRT(Data!$AA222^2+Data!$AB222^2+Data!$AC222^2)</f>
        <v>8.352543882</v>
      </c>
      <c r="AG222" s="31">
        <f>Data!$AC222^2/SQRT(Data!$AA222^2+Data!$AB222^2+Data!$AC222^2)</f>
        <v>0.5784310167</v>
      </c>
      <c r="AH222" s="30">
        <f>Data!$S222-Data!$T222</f>
        <v>2.5</v>
      </c>
      <c r="AI222" s="30">
        <f>Data!$T222-Data!$U222</f>
        <v>12.5</v>
      </c>
      <c r="AJ222" s="30">
        <f>Data!$U222-Data!$V222</f>
        <v>6</v>
      </c>
      <c r="AK222" s="30">
        <f>(Data!$AH222+Data!$AI222)/(Data!$AH222+Data!$AI222+Data!$AJ222)</f>
        <v>0.7142857143</v>
      </c>
      <c r="AL222" s="32">
        <f>Data!$AH222^2/SQRT(Data!$AH222^2+Data!$AI222^2+Data!$AJ222^2)</f>
        <v>0.4436084006</v>
      </c>
      <c r="AM222" s="32">
        <f>Data!$AI222^2/SQRT(Data!$AH222^2+Data!$AI222^2+Data!$AJ222^2)</f>
        <v>11.09021002</v>
      </c>
      <c r="AN222" s="32">
        <f>Data!$AJ222^2/SQRT(Data!$AH222^2+Data!$AI222^2+Data!$AJ222^2)</f>
        <v>2.555184388</v>
      </c>
      <c r="AO222" s="30">
        <f>Data!$W222-Data!$X222</f>
        <v>2</v>
      </c>
      <c r="AP222" s="30">
        <f>Data!$X222-Data!$Y222</f>
        <v>2</v>
      </c>
      <c r="AQ222" s="30">
        <f>Data!$Y222-Data!$Z222</f>
        <v>9</v>
      </c>
      <c r="AR222" s="30">
        <f>(Data!$AO222+Data!$AP222)/(Data!$AO222+Data!$AP222+Data!$AQ222)</f>
        <v>0.3076923077</v>
      </c>
      <c r="AS222" s="33">
        <f>Data!$AO222^2/SQRT(Data!$AO222^2+Data!$AP222^2+Data!$AQ222^2)</f>
        <v>0.423999152</v>
      </c>
      <c r="AT222" s="33">
        <f>Data!$AP222^2/SQRT(Data!$AO222^2+Data!$AP222^2+Data!$AQ222^2)</f>
        <v>0.423999152</v>
      </c>
      <c r="AU222" s="33">
        <f>Data!$AQ222^2/SQRT(Data!$AO222^2+Data!$AP222^2+Data!$AQ222^2)</f>
        <v>8.585982828</v>
      </c>
      <c r="AV222" s="34">
        <f>_xlfn.VAR.P(Data!$K222:$N222)</f>
        <v>45.5625</v>
      </c>
      <c r="AW222" s="35">
        <f>_xlfn.VAR.P(Data!$C222:$F222)</f>
        <v>75.421875</v>
      </c>
      <c r="AX222" s="36">
        <f>_xlfn.VAR.P(Data!$G222:$J222)</f>
        <v>24.6875</v>
      </c>
      <c r="AY222" s="37"/>
      <c r="AZ222" s="38"/>
      <c r="BA222" s="39"/>
      <c r="BB222" s="30" t="str">
        <f>IF(AND(Data!$AE222&gt;Data!$AF222,Data!$AE222&gt;Data!$AG222),"1",IF(AND(Data!$AF222&gt;Data!$AE222,Data!$AF222&gt;Data!$AG222),IF(Data!$AF222&lt;2.5*Data!$AE222,"1.2",IF(OR(Data!$AE222&gt;2.5,Data!$AE222+Data!$AF222+Data!$AG222&lt;9),"2.2","2")),IF(AND(Data!$AG222&gt;3.5*Data!$AE222,Data!$AG222&gt;3.5*Data!$AF222,Data!$AE222+Data!$AF222+Data!$AG222&gt;11,Data!$AE222+Data!$AF222&lt;2,Data!$Q222&gt;=18),"3",IF((Data!$AE222&gt;3*Data!$AF222),"1.3",IF(AND(Data!$AF222&gt;3*Data!$AE222,Data!$AF222&gt;2),"2.3","3.3")))))</f>
        <v>2</v>
      </c>
      <c r="BC222" s="30" t="str">
        <f>IF(AND(Data!$AL222&gt;Data!$AM222,Data!$AL222&gt;Data!$AN222),"1",IF(AND(Data!$AM222&gt;Data!$AL222,Data!$AM222&gt;Data!$AN222),IF(Data!$AM222&lt;2.5*Data!$AL222,"1.2",IF(OR(Data!$AL222&gt;2.5,Data!$AL222+Data!$AM222+Data!$AN222&lt;9),"2.2","2")),IF(AND(Data!$AN222&gt;3.5*Data!$AL222,Data!$AN222&gt;3.5*Data!$AM222,Data!$AL222+Data!$AM222+Data!$AN222&gt;11,Data!$AL222+Data!$AM222&lt;2,Data!$U222&gt;=18),"3",IF((Data!$AL222&gt;3*Data!$AM222),"1.3",IF(AND(Data!$AM222&gt;3*Data!$AL222,Data!$AM222&gt;2),"2.3","3.3")))))</f>
        <v>2</v>
      </c>
      <c r="BD222" s="30" t="str">
        <f>IF(AND(Data!$AS222&gt;Data!$AT222,Data!$AS222&gt;Data!$AU222),"1",IF(AND(Data!$AT222&gt;Data!$AS222,Data!$AT222&gt;Data!$AU222),IF(Data!$AT222&lt;2.5*Data!$AS222,"1.2",IF(OR(Data!$AS222&gt;2.5,Data!$AS222+Data!$AT222+Data!$AU222&lt;9),"2.2","2")),IF(AND(Data!$AU222&gt;3.5*Data!$AS222,Data!$AU222&gt;3.5*Data!$AT222,Data!$AS222+Data!$AT222+Data!$AU222&gt;11,Data!$AS222+Data!$AT222&lt;2,Data!$Y222&gt;=18),"3",IF((Data!$AS222&gt;3*Data!$AT222),"1.3",IF(AND(Data!$AT222&gt;3*Data!$AS222,Data!$AT222&gt;2),"2.3","3.3")))))</f>
        <v>3.3</v>
      </c>
      <c r="BE222" s="30" t="str">
        <f t="array" ref="BE222">XLOOKUP(Data!$O222,Data!$K222:$N222,$K$1:$N$1,"?",0,1)&amp;XLOOKUP(Data!$P222,Data!$K222:$N222,$K$1:$N$1,"?",0,1)&amp;XLOOKUP(Data!$Q222,Data!$K222:$N222,$K$1:$N$1,"?",0,1)</f>
        <v>IDC</v>
      </c>
      <c r="BF222" s="30" t="str">
        <f t="array" ref="BF222">XLOOKUP(Data!$S222,Data!$C222:$F222,$C$1:$F$1,"?",0,1)&amp;XLOOKUP(Data!$T222,Data!$C222:$F222,$C$1:$F$1,"?",0,1)&amp;XLOOKUP(Data!$U222,Data!$C222:$F222,$C$1:$F$1,"?",0,1)</f>
        <v>IDS</v>
      </c>
      <c r="BG222" s="30" t="str">
        <f t="array" ref="BG222">XLOOKUP(Data!$W222,Data!$G222:$J222,$G$1:$J$1,"?",0,1)&amp;XLOOKUP(Data!$X222,Data!$G222:$J222,$G$1:$J$1,"?",0,1)&amp;XLOOKUP(Data!$Y222,Data!$G222:$J222,$G$1:$J$1,"?",0,1)</f>
        <v>IDC</v>
      </c>
      <c r="BH222" s="30" t="str">
        <f>VLOOKUP(LEFT(Data!$BE222,Data!$BB222),'Key 2'!$A$1:$C$40,2,FALSE)</f>
        <v>DI</v>
      </c>
      <c r="BI222" s="30" t="str">
        <f>VLOOKUP(LEFT(Data!$BF222,Data!$BC222),'Key 2'!$A$1:$C$40,2,FALSE)</f>
        <v>DI</v>
      </c>
      <c r="BJ222" s="30" t="str">
        <f>VLOOKUP(LEFT(Data!$BG222,Data!$BD222),'Key 2'!$A$1:$C$40,2,FALSE)</f>
        <v>DIC</v>
      </c>
      <c r="BK222" s="30" t="str">
        <f>IF(AND(Data!$AV222&gt;=15,Data!$O222&gt;=20),"DG",IF(AND(Data!$AW222&gt;=15,Data!$S222&gt;=20),"MG",IF(AND(Data!$AV222&gt;=15,Data!$W222&gt;=20),"LG","0")))</f>
        <v>DG</v>
      </c>
      <c r="BL222" s="30" t="str">
        <f>IF(AND(Data!$BK222="DG",Data!$AW222&gt;=15,Data!$S222&gt;=20,Data!$BH222&lt;&gt;Data!$BI222),"MG","LG")</f>
        <v>LG</v>
      </c>
      <c r="BM222" s="30" t="str">
        <f>IF(Data!$BK222="DG",Data!$BH222,IF(Data!$BK222="MG",Data!$BI222,Data!$BJ222))</f>
        <v>DI</v>
      </c>
      <c r="BN222" s="30" t="str">
        <f>IF(Data!$BL222="DG",Data!$BH222,IF(Data!$BL222="MG",Data!$BI222,Data!$BJ222))</f>
        <v>DIC</v>
      </c>
      <c r="BO222" s="40"/>
      <c r="BP222" s="40"/>
      <c r="BQ222" s="40"/>
      <c r="BR222" s="41"/>
      <c r="BS222" s="41"/>
      <c r="BT222" s="41" t="str">
        <f>VLOOKUP(Data!$BR222,'Key 1'!$B$1:$D$15,2,FALSE)</f>
        <v>TI</v>
      </c>
      <c r="BU222" s="41" t="str">
        <f>VLOOKUP(Data!$BS222,'Key 1'!$B$1:$D$15,2,FALSE)</f>
        <v>TI</v>
      </c>
      <c r="BV222" s="41">
        <f>VLOOKUP(Data!$BR222,'Key 1'!$B$1:$D$15,3,FALSE)</f>
        <v>0</v>
      </c>
      <c r="BW222" s="41">
        <f>VLOOKUP(Data!$BS222,'Key 1'!$B$1:$D$15,3,FALSE)</f>
        <v>0</v>
      </c>
      <c r="BX222" s="41" t="str">
        <f>IF(Data!$BK222="DG",IF(INT(Data!$BB222)-Data!$BB222&lt;0,"Low","High"),IF(Data!$BK222="MG",IF(INT(Data!$BC222)-Data!$BC222&lt;0,"Low","High"),IF(Data!$BK222="LG",IF(INT(Data!$BD222)-Data!$BD222&lt;0,"Low","High"),"High")))</f>
        <v>High</v>
      </c>
      <c r="BY222" s="41" t="str">
        <f>IF(Data!$BL222="DG",IF(INT(Data!$BB222)-Data!$BB222&lt;0,"Low","High"),IF(Data!$BL222="MG",IF(INT(Data!$BC222)-Data!$BC222&lt;0,"Low","High"),IF(Data!$BL222="LG",IF(INT(Data!$BD222)-Data!$BD222&lt;0,"Low","High"),"High")))</f>
        <v>Low</v>
      </c>
      <c r="BZ222" s="41" t="str">
        <f>IF(AND(Data!$BX222="High",Data!$BY222="High"),"High","Low")</f>
        <v>Low</v>
      </c>
      <c r="CA222" s="41" t="str">
        <f>IF(AND(Data!$BM222=Data!$BT222,Data!$BN222=Data!$BU222),"Matched",IF(Data!$BM222=Data!$BT222,"Sec Missed", IF(Data!$BN222=Data!$BU222," Pri Missed", "Both Missed")))</f>
        <v>Both Missed</v>
      </c>
      <c r="CB222" s="42">
        <v>100.0</v>
      </c>
      <c r="CC222" s="42">
        <v>100.0</v>
      </c>
      <c r="CD222" s="42">
        <v>100.0</v>
      </c>
      <c r="CE222" s="43" t="s">
        <v>15</v>
      </c>
      <c r="CF222" s="43" t="s">
        <v>15</v>
      </c>
      <c r="CG222" s="43" t="s">
        <v>101</v>
      </c>
      <c r="CH222" s="45" t="s">
        <v>15</v>
      </c>
      <c r="CI222" s="43" t="s">
        <v>97</v>
      </c>
      <c r="CJ222" s="42">
        <v>100.0</v>
      </c>
      <c r="CK222" s="43" t="s">
        <v>101</v>
      </c>
      <c r="CL222" s="43" t="s">
        <v>98</v>
      </c>
      <c r="CM222" s="42">
        <v>100.0</v>
      </c>
      <c r="CN222" s="43" t="s">
        <v>99</v>
      </c>
      <c r="CO222" s="1"/>
      <c r="CP222" s="1"/>
      <c r="CQ222" s="1"/>
      <c r="CR222" s="1"/>
      <c r="CS222" s="1"/>
      <c r="CT222" s="1"/>
      <c r="CU222" s="1"/>
    </row>
    <row r="223" ht="48.0" customHeight="1">
      <c r="A223" s="28">
        <v>2377.0</v>
      </c>
      <c r="B223" s="29">
        <v>28.0</v>
      </c>
      <c r="C223" s="30">
        <v>14.0</v>
      </c>
      <c r="D223" s="30">
        <v>14.0</v>
      </c>
      <c r="E223" s="30">
        <v>7.0</v>
      </c>
      <c r="F223" s="30">
        <v>26.0</v>
      </c>
      <c r="G223" s="30">
        <v>7.0</v>
      </c>
      <c r="H223" s="30">
        <v>23.5</v>
      </c>
      <c r="I223" s="30">
        <v>12.0</v>
      </c>
      <c r="J223" s="30">
        <v>24.0</v>
      </c>
      <c r="K223" s="30">
        <v>10.0</v>
      </c>
      <c r="L223" s="30">
        <v>17.5</v>
      </c>
      <c r="M223" s="30">
        <v>8.0</v>
      </c>
      <c r="N223" s="30">
        <v>25.166666666666654</v>
      </c>
      <c r="O223" s="31">
        <f>LARGE(Data!$K223:$N223,1)</f>
        <v>25.16666667</v>
      </c>
      <c r="P223" s="31">
        <f>LARGE(Data!$K223:$N223,2)</f>
        <v>17.5</v>
      </c>
      <c r="Q223" s="31">
        <f>LARGE(Data!$K223:$N223,3)</f>
        <v>10</v>
      </c>
      <c r="R223" s="31">
        <f>LARGE(Data!$K223:$N223,4)</f>
        <v>8</v>
      </c>
      <c r="S223" s="32">
        <f>LARGE(Data!$C223:$F223,1)</f>
        <v>26</v>
      </c>
      <c r="T223" s="32">
        <f>LARGE(Data!$C223:$F223,2)</f>
        <v>14</v>
      </c>
      <c r="U223" s="32">
        <f>LARGE(Data!$C223:$F223,3)</f>
        <v>14</v>
      </c>
      <c r="V223" s="32">
        <f>LARGE(Data!$C223:$F223,4)</f>
        <v>7</v>
      </c>
      <c r="W223" s="33">
        <f>LARGE(Data!$G223:$J223,1)</f>
        <v>24</v>
      </c>
      <c r="X223" s="33">
        <f>LARGE(Data!$G223:$J223,2)</f>
        <v>23.5</v>
      </c>
      <c r="Y223" s="33">
        <f>LARGE(Data!$G223:$J223,3)</f>
        <v>12</v>
      </c>
      <c r="Z223" s="33">
        <f>LARGE(Data!$G223:$J223,4)</f>
        <v>7</v>
      </c>
      <c r="AA223" s="30">
        <f>Data!$O223-Data!$P223</f>
        <v>7.666666667</v>
      </c>
      <c r="AB223" s="30">
        <f>Data!$P223-Data!$Q223</f>
        <v>7.5</v>
      </c>
      <c r="AC223" s="30">
        <f>Data!$Q223-Data!$R223</f>
        <v>2</v>
      </c>
      <c r="AD223" s="30">
        <f>(Data!$AA223+Data!$AB223)/SUM(Data!$AA223:$AC223)</f>
        <v>0.8834951456</v>
      </c>
      <c r="AE223" s="31">
        <f>Data!$AA223^2/SQRT(Data!$AA223^2+Data!$AB223^2+Data!$AC223^2)</f>
        <v>5.387521296</v>
      </c>
      <c r="AF223" s="31">
        <f>Data!$AB223^2/SQRT(Data!$AA223^2+Data!$AB223^2+Data!$AC223^2)</f>
        <v>5.155827327</v>
      </c>
      <c r="AG223" s="31">
        <f>Data!$AC223^2/SQRT(Data!$AA223^2+Data!$AB223^2+Data!$AC223^2)</f>
        <v>0.3666366099</v>
      </c>
      <c r="AH223" s="30">
        <f>Data!$S223-Data!$T223</f>
        <v>12</v>
      </c>
      <c r="AI223" s="30">
        <f>Data!$T223-Data!$U223</f>
        <v>0</v>
      </c>
      <c r="AJ223" s="30">
        <f>Data!$U223-Data!$V223</f>
        <v>7</v>
      </c>
      <c r="AK223" s="30">
        <f>(Data!$AH223+Data!$AI223)/(Data!$AH223+Data!$AI223+Data!$AJ223)</f>
        <v>0.6315789474</v>
      </c>
      <c r="AL223" s="32">
        <f>Data!$AH223^2/SQRT(Data!$AH223^2+Data!$AI223^2+Data!$AJ223^2)</f>
        <v>10.36534681</v>
      </c>
      <c r="AM223" s="32">
        <f>Data!$AI223^2/SQRT(Data!$AH223^2+Data!$AI223^2+Data!$AJ223^2)</f>
        <v>0</v>
      </c>
      <c r="AN223" s="32">
        <f>Data!$AJ223^2/SQRT(Data!$AH223^2+Data!$AI223^2+Data!$AJ223^2)</f>
        <v>3.527097179</v>
      </c>
      <c r="AO223" s="30">
        <f>Data!$W223-Data!$X223</f>
        <v>0.5</v>
      </c>
      <c r="AP223" s="30">
        <f>Data!$X223-Data!$Y223</f>
        <v>11.5</v>
      </c>
      <c r="AQ223" s="30">
        <f>Data!$Y223-Data!$Z223</f>
        <v>5</v>
      </c>
      <c r="AR223" s="30">
        <f>(Data!$AO223+Data!$AP223)/(Data!$AO223+Data!$AP223+Data!$AQ223)</f>
        <v>0.7058823529</v>
      </c>
      <c r="AS223" s="33">
        <f>Data!$AO223^2/SQRT(Data!$AO223^2+Data!$AP223^2+Data!$AQ223^2)</f>
        <v>0.01992047682</v>
      </c>
      <c r="AT223" s="33">
        <f>Data!$AP223^2/SQRT(Data!$AO223^2+Data!$AP223^2+Data!$AQ223^2)</f>
        <v>10.53793224</v>
      </c>
      <c r="AU223" s="33">
        <f>Data!$AQ223^2/SQRT(Data!$AO223^2+Data!$AP223^2+Data!$AQ223^2)</f>
        <v>1.992047682</v>
      </c>
      <c r="AV223" s="34">
        <f>_xlfn.VAR.P(Data!$K223:$N223)</f>
        <v>45.875</v>
      </c>
      <c r="AW223" s="35">
        <f>_xlfn.VAR.P(Data!$C223:$F223)</f>
        <v>46.6875</v>
      </c>
      <c r="AX223" s="36">
        <f>_xlfn.VAR.P(Data!$G223:$J223)</f>
        <v>53.921875</v>
      </c>
      <c r="AY223" s="37"/>
      <c r="AZ223" s="38"/>
      <c r="BA223" s="39"/>
      <c r="BB223" s="30" t="str">
        <f>IF(AND(Data!$AE223&gt;Data!$AF223,Data!$AE223&gt;Data!$AG223),"1",IF(AND(Data!$AF223&gt;Data!$AE223,Data!$AF223&gt;Data!$AG223),IF(Data!$AF223&lt;2.5*Data!$AE223,"1.2",IF(OR(Data!$AE223&gt;2.5,Data!$AE223+Data!$AF223+Data!$AG223&lt;9),"2.2","2")),IF(AND(Data!$AG223&gt;3.5*Data!$AE223,Data!$AG223&gt;3.5*Data!$AF223,Data!$AE223+Data!$AF223+Data!$AG223&gt;11,Data!$AE223+Data!$AF223&lt;2,Data!$Q223&gt;=18),"3",IF((Data!$AE223&gt;3*Data!$AF223),"1.3",IF(AND(Data!$AF223&gt;3*Data!$AE223,Data!$AF223&gt;2),"2.3","3.3")))))</f>
        <v>1</v>
      </c>
      <c r="BC223" s="30" t="str">
        <f>IF(AND(Data!$AL223&gt;Data!$AM223,Data!$AL223&gt;Data!$AN223),"1",IF(AND(Data!$AM223&gt;Data!$AL223,Data!$AM223&gt;Data!$AN223),IF(Data!$AM223&lt;2.5*Data!$AL223,"1.2",IF(OR(Data!$AL223&gt;2.5,Data!$AL223+Data!$AM223+Data!$AN223&lt;9),"2.2","2")),IF(AND(Data!$AN223&gt;3.5*Data!$AL223,Data!$AN223&gt;3.5*Data!$AM223,Data!$AL223+Data!$AM223+Data!$AN223&gt;11,Data!$AL223+Data!$AM223&lt;2,Data!$U223&gt;=18),"3",IF((Data!$AL223&gt;3*Data!$AM223),"1.3",IF(AND(Data!$AM223&gt;3*Data!$AL223,Data!$AM223&gt;2),"2.3","3.3")))))</f>
        <v>1</v>
      </c>
      <c r="BD223" s="30" t="str">
        <f>IF(AND(Data!$AS223&gt;Data!$AT223,Data!$AS223&gt;Data!$AU223),"1",IF(AND(Data!$AT223&gt;Data!$AS223,Data!$AT223&gt;Data!$AU223),IF(Data!$AT223&lt;2.5*Data!$AS223,"1.2",IF(OR(Data!$AS223&gt;2.5,Data!$AS223+Data!$AT223+Data!$AU223&lt;9),"2.2","2")),IF(AND(Data!$AU223&gt;3.5*Data!$AS223,Data!$AU223&gt;3.5*Data!$AT223,Data!$AS223+Data!$AT223+Data!$AU223&gt;11,Data!$AS223+Data!$AT223&lt;2,Data!$Y223&gt;=18),"3",IF((Data!$AS223&gt;3*Data!$AT223),"1.3",IF(AND(Data!$AT223&gt;3*Data!$AS223,Data!$AT223&gt;2),"2.3","3.3")))))</f>
        <v>2</v>
      </c>
      <c r="BE223" s="30" t="str">
        <f t="array" ref="BE223">XLOOKUP(Data!$O223,Data!$K223:$N223,$K$1:$N$1,"?",0,1)&amp;XLOOKUP(Data!$P223,Data!$K223:$N223,$K$1:$N$1,"?",0,1)&amp;XLOOKUP(Data!$Q223,Data!$K223:$N223,$K$1:$N$1,"?",0,1)</f>
        <v>CID</v>
      </c>
      <c r="BF223" s="30" t="str">
        <f t="array" ref="BF223">XLOOKUP(Data!$S223,Data!$C223:$F223,$C$1:$F$1,"?",0,1)&amp;XLOOKUP(Data!$T223,Data!$C223:$F223,$C$1:$F$1,"?",0,1)&amp;XLOOKUP(Data!$U223,Data!$C223:$F223,$C$1:$F$1,"?",0,1)</f>
        <v>CDD</v>
      </c>
      <c r="BG223" s="30" t="str">
        <f t="array" ref="BG223">XLOOKUP(Data!$W223,Data!$G223:$J223,$G$1:$J$1,"?",0,1)&amp;XLOOKUP(Data!$X223,Data!$G223:$J223,$G$1:$J$1,"?",0,1)&amp;XLOOKUP(Data!$Y223,Data!$G223:$J223,$G$1:$J$1,"?",0,1)</f>
        <v>CIS</v>
      </c>
      <c r="BH223" s="30" t="str">
        <f>VLOOKUP(LEFT(Data!$BE223,Data!$BB223),'Key 2'!$A$1:$C$40,2,FALSE)</f>
        <v>C</v>
      </c>
      <c r="BI223" s="30" t="str">
        <f>VLOOKUP(LEFT(Data!$BF223,Data!$BC223),'Key 2'!$A$1:$C$40,2,FALSE)</f>
        <v>C</v>
      </c>
      <c r="BJ223" s="30" t="str">
        <f>VLOOKUP(LEFT(Data!$BG223,Data!$BD223),'Key 2'!$A$1:$C$40,2,FALSE)</f>
        <v>IC</v>
      </c>
      <c r="BK223" s="30" t="str">
        <f>IF(AND(Data!$AV223&gt;=15,Data!$O223&gt;=20),"DG",IF(AND(Data!$AW223&gt;=15,Data!$S223&gt;=20),"MG",IF(AND(Data!$AV223&gt;=15,Data!$W223&gt;=20),"LG","0")))</f>
        <v>DG</v>
      </c>
      <c r="BL223" s="30" t="str">
        <f>IF(AND(Data!$BK223="DG",Data!$AW223&gt;=15,Data!$S223&gt;=20,Data!$BH223&lt;&gt;Data!$BI223),"MG","LG")</f>
        <v>LG</v>
      </c>
      <c r="BM223" s="30" t="str">
        <f>IF(Data!$BK223="DG",Data!$BH223,IF(Data!$BK223="MG",Data!$BI223,Data!$BJ223))</f>
        <v>C</v>
      </c>
      <c r="BN223" s="30" t="str">
        <f>IF(Data!$BL223="DG",Data!$BH223,IF(Data!$BL223="MG",Data!$BI223,Data!$BJ223))</f>
        <v>IC</v>
      </c>
      <c r="BO223" s="40"/>
      <c r="BP223" s="40"/>
      <c r="BQ223" s="40"/>
      <c r="BR223" s="41"/>
      <c r="BS223" s="41"/>
      <c r="BT223" s="41" t="str">
        <f>VLOOKUP(Data!$BR223,'Key 1'!$B$1:$D$15,2,FALSE)</f>
        <v>TI</v>
      </c>
      <c r="BU223" s="41" t="str">
        <f>VLOOKUP(Data!$BS223,'Key 1'!$B$1:$D$15,2,FALSE)</f>
        <v>TI</v>
      </c>
      <c r="BV223" s="41">
        <f>VLOOKUP(Data!$BR223,'Key 1'!$B$1:$D$15,3,FALSE)</f>
        <v>0</v>
      </c>
      <c r="BW223" s="41">
        <f>VLOOKUP(Data!$BS223,'Key 1'!$B$1:$D$15,3,FALSE)</f>
        <v>0</v>
      </c>
      <c r="BX223" s="41" t="str">
        <f>IF(Data!$BK223="DG",IF(INT(Data!$BB223)-Data!$BB223&lt;0,"Low","High"),IF(Data!$BK223="MG",IF(INT(Data!$BC223)-Data!$BC223&lt;0,"Low","High"),IF(Data!$BK223="LG",IF(INT(Data!$BD223)-Data!$BD223&lt;0,"Low","High"),"High")))</f>
        <v>High</v>
      </c>
      <c r="BY223" s="41" t="str">
        <f>IF(Data!$BL223="DG",IF(INT(Data!$BB223)-Data!$BB223&lt;0,"Low","High"),IF(Data!$BL223="MG",IF(INT(Data!$BC223)-Data!$BC223&lt;0,"Low","High"),IF(Data!$BL223="LG",IF(INT(Data!$BD223)-Data!$BD223&lt;0,"Low","High"),"High")))</f>
        <v>High</v>
      </c>
      <c r="BZ223" s="41" t="str">
        <f>IF(AND(Data!$BX223="High",Data!$BY223="High"),"High","Low")</f>
        <v>High</v>
      </c>
      <c r="CA223" s="41" t="str">
        <f>IF(AND(Data!$BM223=Data!$BT223,Data!$BN223=Data!$BU223),"Matched",IF(Data!$BM223=Data!$BT223,"Sec Missed", IF(Data!$BN223=Data!$BU223," Pri Missed", "Both Missed")))</f>
        <v>Both Missed</v>
      </c>
      <c r="CB223" s="42">
        <v>100.0</v>
      </c>
      <c r="CC223" s="42">
        <v>100.0</v>
      </c>
      <c r="CD223" s="42">
        <v>100.0</v>
      </c>
      <c r="CE223" s="43" t="s">
        <v>3</v>
      </c>
      <c r="CF223" s="43" t="s">
        <v>3</v>
      </c>
      <c r="CG223" s="43" t="s">
        <v>96</v>
      </c>
      <c r="CH223" s="45" t="s">
        <v>3</v>
      </c>
      <c r="CI223" s="43" t="s">
        <v>97</v>
      </c>
      <c r="CJ223" s="42">
        <v>100.0</v>
      </c>
      <c r="CK223" s="43" t="s">
        <v>96</v>
      </c>
      <c r="CL223" s="43" t="s">
        <v>98</v>
      </c>
      <c r="CM223" s="42">
        <v>100.0</v>
      </c>
      <c r="CN223" s="43" t="s">
        <v>103</v>
      </c>
      <c r="CO223" s="1"/>
      <c r="CP223" s="1"/>
      <c r="CQ223" s="1"/>
      <c r="CR223" s="1"/>
      <c r="CS223" s="1"/>
      <c r="CT223" s="1"/>
      <c r="CU223" s="1"/>
    </row>
    <row r="224" ht="48.0" customHeight="1">
      <c r="A224" s="28">
        <v>2378.0</v>
      </c>
      <c r="B224" s="29">
        <v>28.0</v>
      </c>
      <c r="C224" s="30">
        <v>14.0</v>
      </c>
      <c r="D224" s="30">
        <v>22.0</v>
      </c>
      <c r="E224" s="30">
        <v>11.0</v>
      </c>
      <c r="F224" s="30">
        <v>23.0</v>
      </c>
      <c r="G224" s="30">
        <v>7.0</v>
      </c>
      <c r="H224" s="30">
        <v>20.0</v>
      </c>
      <c r="I224" s="30">
        <v>12.0</v>
      </c>
      <c r="J224" s="30">
        <v>24.0</v>
      </c>
      <c r="K224" s="30">
        <v>10.0</v>
      </c>
      <c r="L224" s="30">
        <v>20.0</v>
      </c>
      <c r="M224" s="30">
        <v>11.0</v>
      </c>
      <c r="N224" s="30">
        <v>24.0</v>
      </c>
      <c r="O224" s="31">
        <f>LARGE(Data!$K224:$N224,1)</f>
        <v>24</v>
      </c>
      <c r="P224" s="31">
        <f>LARGE(Data!$K224:$N224,2)</f>
        <v>20</v>
      </c>
      <c r="Q224" s="31">
        <f>LARGE(Data!$K224:$N224,3)</f>
        <v>11</v>
      </c>
      <c r="R224" s="31">
        <f>LARGE(Data!$K224:$N224,4)</f>
        <v>10</v>
      </c>
      <c r="S224" s="32">
        <f>LARGE(Data!$C224:$F224,1)</f>
        <v>23</v>
      </c>
      <c r="T224" s="32">
        <f>LARGE(Data!$C224:$F224,2)</f>
        <v>22</v>
      </c>
      <c r="U224" s="32">
        <f>LARGE(Data!$C224:$F224,3)</f>
        <v>14</v>
      </c>
      <c r="V224" s="32">
        <f>LARGE(Data!$C224:$F224,4)</f>
        <v>11</v>
      </c>
      <c r="W224" s="33">
        <f>LARGE(Data!$G224:$J224,1)</f>
        <v>24</v>
      </c>
      <c r="X224" s="33">
        <f>LARGE(Data!$G224:$J224,2)</f>
        <v>20</v>
      </c>
      <c r="Y224" s="33">
        <f>LARGE(Data!$G224:$J224,3)</f>
        <v>12</v>
      </c>
      <c r="Z224" s="33">
        <f>LARGE(Data!$G224:$J224,4)</f>
        <v>7</v>
      </c>
      <c r="AA224" s="30">
        <f>Data!$O224-Data!$P224</f>
        <v>4</v>
      </c>
      <c r="AB224" s="30">
        <f>Data!$P224-Data!$Q224</f>
        <v>9</v>
      </c>
      <c r="AC224" s="30">
        <f>Data!$Q224-Data!$R224</f>
        <v>1</v>
      </c>
      <c r="AD224" s="30">
        <f>(Data!$AA224+Data!$AB224)/SUM(Data!$AA224:$AC224)</f>
        <v>0.9285714286</v>
      </c>
      <c r="AE224" s="31">
        <f>Data!$AA224^2/SQRT(Data!$AA224^2+Data!$AB224^2+Data!$AC224^2)</f>
        <v>1.616244071</v>
      </c>
      <c r="AF224" s="31">
        <f>Data!$AB224^2/SQRT(Data!$AA224^2+Data!$AB224^2+Data!$AC224^2)</f>
        <v>8.182235611</v>
      </c>
      <c r="AG224" s="31">
        <f>Data!$AC224^2/SQRT(Data!$AA224^2+Data!$AB224^2+Data!$AC224^2)</f>
        <v>0.1010152545</v>
      </c>
      <c r="AH224" s="30">
        <f>Data!$S224-Data!$T224</f>
        <v>1</v>
      </c>
      <c r="AI224" s="30">
        <f>Data!$T224-Data!$U224</f>
        <v>8</v>
      </c>
      <c r="AJ224" s="30">
        <f>Data!$U224-Data!$V224</f>
        <v>3</v>
      </c>
      <c r="AK224" s="30">
        <f>(Data!$AH224+Data!$AI224)/(Data!$AH224+Data!$AI224+Data!$AJ224)</f>
        <v>0.75</v>
      </c>
      <c r="AL224" s="32">
        <f>Data!$AH224^2/SQRT(Data!$AH224^2+Data!$AI224^2+Data!$AJ224^2)</f>
        <v>0.1162476387</v>
      </c>
      <c r="AM224" s="32">
        <f>Data!$AI224^2/SQRT(Data!$AH224^2+Data!$AI224^2+Data!$AJ224^2)</f>
        <v>7.43984888</v>
      </c>
      <c r="AN224" s="32">
        <f>Data!$AJ224^2/SQRT(Data!$AH224^2+Data!$AI224^2+Data!$AJ224^2)</f>
        <v>1.046228749</v>
      </c>
      <c r="AO224" s="30">
        <f>Data!$W224-Data!$X224</f>
        <v>4</v>
      </c>
      <c r="AP224" s="30">
        <f>Data!$X224-Data!$Y224</f>
        <v>8</v>
      </c>
      <c r="AQ224" s="30">
        <f>Data!$Y224-Data!$Z224</f>
        <v>5</v>
      </c>
      <c r="AR224" s="30">
        <f>(Data!$AO224+Data!$AP224)/(Data!$AO224+Data!$AP224+Data!$AQ224)</f>
        <v>0.7058823529</v>
      </c>
      <c r="AS224" s="33">
        <f>Data!$AO224^2/SQRT(Data!$AO224^2+Data!$AP224^2+Data!$AQ224^2)</f>
        <v>1.561440117</v>
      </c>
      <c r="AT224" s="33">
        <f>Data!$AP224^2/SQRT(Data!$AO224^2+Data!$AP224^2+Data!$AQ224^2)</f>
        <v>6.245760467</v>
      </c>
      <c r="AU224" s="33">
        <f>Data!$AQ224^2/SQRT(Data!$AO224^2+Data!$AP224^2+Data!$AQ224^2)</f>
        <v>2.439750182</v>
      </c>
      <c r="AV224" s="34">
        <f>_xlfn.VAR.P(Data!$K224:$N224)</f>
        <v>35.1875</v>
      </c>
      <c r="AW224" s="35">
        <f>_xlfn.VAR.P(Data!$C224:$F224)</f>
        <v>26.25</v>
      </c>
      <c r="AX224" s="36">
        <f>_xlfn.VAR.P(Data!$G224:$J224)</f>
        <v>44.1875</v>
      </c>
      <c r="AY224" s="37"/>
      <c r="AZ224" s="38"/>
      <c r="BA224" s="39"/>
      <c r="BB224" s="30" t="str">
        <f>IF(AND(Data!$AE224&gt;Data!$AF224,Data!$AE224&gt;Data!$AG224),"1",IF(AND(Data!$AF224&gt;Data!$AE224,Data!$AF224&gt;Data!$AG224),IF(Data!$AF224&lt;2.5*Data!$AE224,"1.2",IF(OR(Data!$AE224&gt;2.5,Data!$AE224+Data!$AF224+Data!$AG224&lt;9),"2.2","2")),IF(AND(Data!$AG224&gt;3.5*Data!$AE224,Data!$AG224&gt;3.5*Data!$AF224,Data!$AE224+Data!$AF224+Data!$AG224&gt;11,Data!$AE224+Data!$AF224&lt;2,Data!$Q224&gt;=18),"3",IF((Data!$AE224&gt;3*Data!$AF224),"1.3",IF(AND(Data!$AF224&gt;3*Data!$AE224,Data!$AF224&gt;2),"2.3","3.3")))))</f>
        <v>2</v>
      </c>
      <c r="BC224" s="30" t="str">
        <f>IF(AND(Data!$AL224&gt;Data!$AM224,Data!$AL224&gt;Data!$AN224),"1",IF(AND(Data!$AM224&gt;Data!$AL224,Data!$AM224&gt;Data!$AN224),IF(Data!$AM224&lt;2.5*Data!$AL224,"1.2",IF(OR(Data!$AL224&gt;2.5,Data!$AL224+Data!$AM224+Data!$AN224&lt;9),"2.2","2")),IF(AND(Data!$AN224&gt;3.5*Data!$AL224,Data!$AN224&gt;3.5*Data!$AM224,Data!$AL224+Data!$AM224+Data!$AN224&gt;11,Data!$AL224+Data!$AM224&lt;2,Data!$U224&gt;=18),"3",IF((Data!$AL224&gt;3*Data!$AM224),"1.3",IF(AND(Data!$AM224&gt;3*Data!$AL224,Data!$AM224&gt;2),"2.3","3.3")))))</f>
        <v>2.2</v>
      </c>
      <c r="BD224" s="30" t="str">
        <f>IF(AND(Data!$AS224&gt;Data!$AT224,Data!$AS224&gt;Data!$AU224),"1",IF(AND(Data!$AT224&gt;Data!$AS224,Data!$AT224&gt;Data!$AU224),IF(Data!$AT224&lt;2.5*Data!$AS224,"1.2",IF(OR(Data!$AS224&gt;2.5,Data!$AS224+Data!$AT224+Data!$AU224&lt;9),"2.2","2")),IF(AND(Data!$AU224&gt;3.5*Data!$AS224,Data!$AU224&gt;3.5*Data!$AT224,Data!$AS224+Data!$AT224+Data!$AU224&gt;11,Data!$AS224+Data!$AT224&lt;2,Data!$Y224&gt;=18),"3",IF((Data!$AS224&gt;3*Data!$AT224),"1.3",IF(AND(Data!$AT224&gt;3*Data!$AS224,Data!$AT224&gt;2),"2.3","3.3")))))</f>
        <v>2</v>
      </c>
      <c r="BE224" s="30" t="str">
        <f t="array" ref="BE224">XLOOKUP(Data!$O224,Data!$K224:$N224,$K$1:$N$1,"?",0,1)&amp;XLOOKUP(Data!$P224,Data!$K224:$N224,$K$1:$N$1,"?",0,1)&amp;XLOOKUP(Data!$Q224,Data!$K224:$N224,$K$1:$N$1,"?",0,1)</f>
        <v>CIS</v>
      </c>
      <c r="BF224" s="30" t="str">
        <f t="array" ref="BF224">XLOOKUP(Data!$S224,Data!$C224:$F224,$C$1:$F$1,"?",0,1)&amp;XLOOKUP(Data!$T224,Data!$C224:$F224,$C$1:$F$1,"?",0,1)&amp;XLOOKUP(Data!$U224,Data!$C224:$F224,$C$1:$F$1,"?",0,1)</f>
        <v>CID</v>
      </c>
      <c r="BG224" s="30" t="str">
        <f t="array" ref="BG224">XLOOKUP(Data!$W224,Data!$G224:$J224,$G$1:$J$1,"?",0,1)&amp;XLOOKUP(Data!$X224,Data!$G224:$J224,$G$1:$J$1,"?",0,1)&amp;XLOOKUP(Data!$Y224,Data!$G224:$J224,$G$1:$J$1,"?",0,1)</f>
        <v>CIS</v>
      </c>
      <c r="BH224" s="30" t="str">
        <f>VLOOKUP(LEFT(Data!$BE224,Data!$BB224),'Key 2'!$A$1:$C$40,2,FALSE)</f>
        <v>IC</v>
      </c>
      <c r="BI224" s="30" t="str">
        <f>VLOOKUP(LEFT(Data!$BF224,Data!$BC224),'Key 2'!$A$1:$C$40,2,FALSE)</f>
        <v>IC</v>
      </c>
      <c r="BJ224" s="30" t="str">
        <f>VLOOKUP(LEFT(Data!$BG224,Data!$BD224),'Key 2'!$A$1:$C$40,2,FALSE)</f>
        <v>IC</v>
      </c>
      <c r="BK224" s="30" t="str">
        <f>IF(AND(Data!$AV224&gt;=15,Data!$O224&gt;=20),"DG",IF(AND(Data!$AW224&gt;=15,Data!$S224&gt;=20),"MG",IF(AND(Data!$AV224&gt;=15,Data!$W224&gt;=20),"LG","0")))</f>
        <v>DG</v>
      </c>
      <c r="BL224" s="30" t="str">
        <f>IF(AND(Data!$BK224="DG",Data!$AW224&gt;=15,Data!$S224&gt;=20,Data!$BH224&lt;&gt;Data!$BI224),"MG","LG")</f>
        <v>LG</v>
      </c>
      <c r="BM224" s="30" t="str">
        <f>IF(Data!$BK224="DG",Data!$BH224,IF(Data!$BK224="MG",Data!$BI224,Data!$BJ224))</f>
        <v>IC</v>
      </c>
      <c r="BN224" s="30" t="str">
        <f>IF(Data!$BL224="DG",Data!$BH224,IF(Data!$BL224="MG",Data!$BI224,Data!$BJ224))</f>
        <v>IC</v>
      </c>
      <c r="BO224" s="40"/>
      <c r="BP224" s="40"/>
      <c r="BQ224" s="40"/>
      <c r="BR224" s="41"/>
      <c r="BS224" s="41"/>
      <c r="BT224" s="41" t="str">
        <f>VLOOKUP(Data!$BR224,'Key 1'!$B$1:$D$15,2,FALSE)</f>
        <v>TI</v>
      </c>
      <c r="BU224" s="41" t="str">
        <f>VLOOKUP(Data!$BS224,'Key 1'!$B$1:$D$15,2,FALSE)</f>
        <v>TI</v>
      </c>
      <c r="BV224" s="41">
        <f>VLOOKUP(Data!$BR224,'Key 1'!$B$1:$D$15,3,FALSE)</f>
        <v>0</v>
      </c>
      <c r="BW224" s="41">
        <f>VLOOKUP(Data!$BS224,'Key 1'!$B$1:$D$15,3,FALSE)</f>
        <v>0</v>
      </c>
      <c r="BX224" s="41" t="str">
        <f>IF(Data!$BK224="DG",IF(INT(Data!$BB224)-Data!$BB224&lt;0,"Low","High"),IF(Data!$BK224="MG",IF(INT(Data!$BC224)-Data!$BC224&lt;0,"Low","High"),IF(Data!$BK224="LG",IF(INT(Data!$BD224)-Data!$BD224&lt;0,"Low","High"),"High")))</f>
        <v>High</v>
      </c>
      <c r="BY224" s="41" t="str">
        <f>IF(Data!$BL224="DG",IF(INT(Data!$BB224)-Data!$BB224&lt;0,"Low","High"),IF(Data!$BL224="MG",IF(INT(Data!$BC224)-Data!$BC224&lt;0,"Low","High"),IF(Data!$BL224="LG",IF(INT(Data!$BD224)-Data!$BD224&lt;0,"Low","High"),"High")))</f>
        <v>High</v>
      </c>
      <c r="BZ224" s="41" t="str">
        <f>IF(AND(Data!$BX224="High",Data!$BY224="High"),"High","Low")</f>
        <v>High</v>
      </c>
      <c r="CA224" s="41" t="str">
        <f>IF(AND(Data!$BM224=Data!$BT224,Data!$BN224=Data!$BU224),"Matched",IF(Data!$BM224=Data!$BT224,"Sec Missed", IF(Data!$BN224=Data!$BU224," Pri Missed", "Both Missed")))</f>
        <v>Both Missed</v>
      </c>
      <c r="CB224" s="42">
        <v>100.0</v>
      </c>
      <c r="CC224" s="42">
        <v>100.0</v>
      </c>
      <c r="CD224" s="42">
        <v>100.0</v>
      </c>
      <c r="CE224" s="43" t="s">
        <v>96</v>
      </c>
      <c r="CF224" s="43" t="s">
        <v>96</v>
      </c>
      <c r="CG224" s="43" t="s">
        <v>96</v>
      </c>
      <c r="CH224" s="45" t="s">
        <v>96</v>
      </c>
      <c r="CI224" s="43" t="s">
        <v>97</v>
      </c>
      <c r="CJ224" s="42">
        <v>100.0</v>
      </c>
      <c r="CK224" s="43" t="s">
        <v>96</v>
      </c>
      <c r="CL224" s="43" t="s">
        <v>98</v>
      </c>
      <c r="CM224" s="42">
        <v>100.0</v>
      </c>
      <c r="CN224" s="43" t="s">
        <v>104</v>
      </c>
      <c r="CO224" s="1"/>
      <c r="CP224" s="1"/>
      <c r="CQ224" s="1"/>
      <c r="CR224" s="1"/>
      <c r="CS224" s="1"/>
      <c r="CT224" s="1"/>
      <c r="CU224" s="1"/>
    </row>
    <row r="225" ht="48.0" customHeight="1">
      <c r="A225" s="28">
        <v>2379.0</v>
      </c>
      <c r="B225" s="29">
        <v>28.0</v>
      </c>
      <c r="C225" s="30">
        <v>19.0</v>
      </c>
      <c r="D225" s="30">
        <v>26.375</v>
      </c>
      <c r="E225" s="30">
        <v>11.0</v>
      </c>
      <c r="F225" s="30">
        <v>1.0</v>
      </c>
      <c r="G225" s="30">
        <v>18.0</v>
      </c>
      <c r="H225" s="30">
        <v>26.0</v>
      </c>
      <c r="I225" s="30">
        <v>12.0</v>
      </c>
      <c r="J225" s="30">
        <v>3.0</v>
      </c>
      <c r="K225" s="30">
        <v>17.0</v>
      </c>
      <c r="L225" s="30">
        <v>26.25</v>
      </c>
      <c r="M225" s="30">
        <v>11.0</v>
      </c>
      <c r="N225" s="30">
        <v>2.7333333333333334</v>
      </c>
      <c r="O225" s="31">
        <f>LARGE(Data!$K225:$N225,1)</f>
        <v>26.25</v>
      </c>
      <c r="P225" s="31">
        <f>LARGE(Data!$K225:$N225,2)</f>
        <v>17</v>
      </c>
      <c r="Q225" s="31">
        <f>LARGE(Data!$K225:$N225,3)</f>
        <v>11</v>
      </c>
      <c r="R225" s="31">
        <f>LARGE(Data!$K225:$N225,4)</f>
        <v>2.733333333</v>
      </c>
      <c r="S225" s="32">
        <f>LARGE(Data!$C225:$F225,1)</f>
        <v>26.375</v>
      </c>
      <c r="T225" s="32">
        <f>LARGE(Data!$C225:$F225,2)</f>
        <v>19</v>
      </c>
      <c r="U225" s="32">
        <f>LARGE(Data!$C225:$F225,3)</f>
        <v>11</v>
      </c>
      <c r="V225" s="32">
        <f>LARGE(Data!$C225:$F225,4)</f>
        <v>1</v>
      </c>
      <c r="W225" s="33">
        <f>LARGE(Data!$G225:$J225,1)</f>
        <v>26</v>
      </c>
      <c r="X225" s="33">
        <f>LARGE(Data!$G225:$J225,2)</f>
        <v>18</v>
      </c>
      <c r="Y225" s="33">
        <f>LARGE(Data!$G225:$J225,3)</f>
        <v>12</v>
      </c>
      <c r="Z225" s="33">
        <f>LARGE(Data!$G225:$J225,4)</f>
        <v>3</v>
      </c>
      <c r="AA225" s="30">
        <f>Data!$O225-Data!$P225</f>
        <v>9.25</v>
      </c>
      <c r="AB225" s="30">
        <f>Data!$P225-Data!$Q225</f>
        <v>6</v>
      </c>
      <c r="AC225" s="30">
        <f>Data!$Q225-Data!$R225</f>
        <v>8.266666667</v>
      </c>
      <c r="AD225" s="30">
        <f>(Data!$AA225+Data!$AB225)/SUM(Data!$AA225:$AC225)</f>
        <v>0.648476258</v>
      </c>
      <c r="AE225" s="31">
        <f>Data!$AA225^2/SQRT(Data!$AA225^2+Data!$AB225^2+Data!$AC225^2)</f>
        <v>6.208985784</v>
      </c>
      <c r="AF225" s="31">
        <f>Data!$AB225^2/SQRT(Data!$AA225^2+Data!$AB225^2+Data!$AC225^2)</f>
        <v>2.612400154</v>
      </c>
      <c r="AG225" s="31">
        <f>Data!$AC225^2/SQRT(Data!$AA225^2+Data!$AB225^2+Data!$AC225^2)</f>
        <v>4.959045034</v>
      </c>
      <c r="AH225" s="30">
        <f>Data!$S225-Data!$T225</f>
        <v>7.375</v>
      </c>
      <c r="AI225" s="30">
        <f>Data!$T225-Data!$U225</f>
        <v>8</v>
      </c>
      <c r="AJ225" s="30">
        <f>Data!$U225-Data!$V225</f>
        <v>10</v>
      </c>
      <c r="AK225" s="30">
        <f>(Data!$AH225+Data!$AI225)/(Data!$AH225+Data!$AI225+Data!$AJ225)</f>
        <v>0.60591133</v>
      </c>
      <c r="AL225" s="32">
        <f>Data!$AH225^2/SQRT(Data!$AH225^2+Data!$AI225^2+Data!$AJ225^2)</f>
        <v>3.680501963</v>
      </c>
      <c r="AM225" s="32">
        <f>Data!$AI225^2/SQRT(Data!$AH225^2+Data!$AI225^2+Data!$AJ225^2)</f>
        <v>4.330748647</v>
      </c>
      <c r="AN225" s="32">
        <f>Data!$AJ225^2/SQRT(Data!$AH225^2+Data!$AI225^2+Data!$AJ225^2)</f>
        <v>6.766794761</v>
      </c>
      <c r="AO225" s="30">
        <f>Data!$W225-Data!$X225</f>
        <v>8</v>
      </c>
      <c r="AP225" s="30">
        <f>Data!$X225-Data!$Y225</f>
        <v>6</v>
      </c>
      <c r="AQ225" s="30">
        <f>Data!$Y225-Data!$Z225</f>
        <v>9</v>
      </c>
      <c r="AR225" s="30">
        <f>(Data!$AO225+Data!$AP225)/(Data!$AO225+Data!$AP225+Data!$AQ225)</f>
        <v>0.6086956522</v>
      </c>
      <c r="AS225" s="33">
        <f>Data!$AO225^2/SQRT(Data!$AO225^2+Data!$AP225^2+Data!$AQ225^2)</f>
        <v>4.757082536</v>
      </c>
      <c r="AT225" s="33">
        <f>Data!$AP225^2/SQRT(Data!$AO225^2+Data!$AP225^2+Data!$AQ225^2)</f>
        <v>2.675858926</v>
      </c>
      <c r="AU225" s="33">
        <f>Data!$AQ225^2/SQRT(Data!$AO225^2+Data!$AP225^2+Data!$AQ225^2)</f>
        <v>6.020682585</v>
      </c>
      <c r="AV225" s="34">
        <f>_xlfn.VAR.P(Data!$K225:$N225)</f>
        <v>73.68963542</v>
      </c>
      <c r="AW225" s="35">
        <f>_xlfn.VAR.P(Data!$C225:$F225)</f>
        <v>88.91699219</v>
      </c>
      <c r="AX225" s="36">
        <f>_xlfn.VAR.P(Data!$G225:$J225)</f>
        <v>70.6875</v>
      </c>
      <c r="AY225" s="37"/>
      <c r="AZ225" s="38"/>
      <c r="BA225" s="39"/>
      <c r="BB225" s="30" t="str">
        <f>IF(AND(Data!$AE225&gt;Data!$AF225,Data!$AE225&gt;Data!$AG225),"1",IF(AND(Data!$AF225&gt;Data!$AE225,Data!$AF225&gt;Data!$AG225),IF(Data!$AF225&lt;2.5*Data!$AE225,"1.2",IF(OR(Data!$AE225&gt;2.5,Data!$AE225+Data!$AF225+Data!$AG225&lt;9),"2.2","2")),IF(AND(Data!$AG225&gt;3.5*Data!$AE225,Data!$AG225&gt;3.5*Data!$AF225,Data!$AE225+Data!$AF225+Data!$AG225&gt;11,Data!$AE225+Data!$AF225&lt;2,Data!$Q225&gt;=18),"3",IF((Data!$AE225&gt;3*Data!$AF225),"1.3",IF(AND(Data!$AF225&gt;3*Data!$AE225,Data!$AF225&gt;2),"2.3","3.3")))))</f>
        <v>1</v>
      </c>
      <c r="BC225" s="30" t="str">
        <f>IF(AND(Data!$AL225&gt;Data!$AM225,Data!$AL225&gt;Data!$AN225),"1",IF(AND(Data!$AM225&gt;Data!$AL225,Data!$AM225&gt;Data!$AN225),IF(Data!$AM225&lt;2.5*Data!$AL225,"1.2",IF(OR(Data!$AL225&gt;2.5,Data!$AL225+Data!$AM225+Data!$AN225&lt;9),"2.2","2")),IF(AND(Data!$AN225&gt;3.5*Data!$AL225,Data!$AN225&gt;3.5*Data!$AM225,Data!$AL225+Data!$AM225+Data!$AN225&gt;11,Data!$AL225+Data!$AM225&lt;2,Data!$U225&gt;=18),"3",IF((Data!$AL225&gt;3*Data!$AM225),"1.3",IF(AND(Data!$AM225&gt;3*Data!$AL225,Data!$AM225&gt;2),"2.3","3.3")))))</f>
        <v>3.3</v>
      </c>
      <c r="BD225" s="30" t="str">
        <f>IF(AND(Data!$AS225&gt;Data!$AT225,Data!$AS225&gt;Data!$AU225),"1",IF(AND(Data!$AT225&gt;Data!$AS225,Data!$AT225&gt;Data!$AU225),IF(Data!$AT225&lt;2.5*Data!$AS225,"1.2",IF(OR(Data!$AS225&gt;2.5,Data!$AS225+Data!$AT225+Data!$AU225&lt;9),"2.2","2")),IF(AND(Data!$AU225&gt;3.5*Data!$AS225,Data!$AU225&gt;3.5*Data!$AT225,Data!$AS225+Data!$AT225+Data!$AU225&gt;11,Data!$AS225+Data!$AT225&lt;2,Data!$Y225&gt;=18),"3",IF((Data!$AS225&gt;3*Data!$AT225),"1.3",IF(AND(Data!$AT225&gt;3*Data!$AS225,Data!$AT225&gt;2),"2.3","3.3")))))</f>
        <v>3.3</v>
      </c>
      <c r="BE225" s="30" t="str">
        <f t="array" ref="BE225">XLOOKUP(Data!$O225,Data!$K225:$N225,$K$1:$N$1,"?",0,1)&amp;XLOOKUP(Data!$P225,Data!$K225:$N225,$K$1:$N$1,"?",0,1)&amp;XLOOKUP(Data!$Q225,Data!$K225:$N225,$K$1:$N$1,"?",0,1)</f>
        <v>IDS</v>
      </c>
      <c r="BF225" s="30" t="str">
        <f t="array" ref="BF225">XLOOKUP(Data!$S225,Data!$C225:$F225,$C$1:$F$1,"?",0,1)&amp;XLOOKUP(Data!$T225,Data!$C225:$F225,$C$1:$F$1,"?",0,1)&amp;XLOOKUP(Data!$U225,Data!$C225:$F225,$C$1:$F$1,"?",0,1)</f>
        <v>IDS</v>
      </c>
      <c r="BG225" s="30" t="str">
        <f t="array" ref="BG225">XLOOKUP(Data!$W225,Data!$G225:$J225,$G$1:$J$1,"?",0,1)&amp;XLOOKUP(Data!$X225,Data!$G225:$J225,$G$1:$J$1,"?",0,1)&amp;XLOOKUP(Data!$Y225,Data!$G225:$J225,$G$1:$J$1,"?",0,1)</f>
        <v>IDS</v>
      </c>
      <c r="BH225" s="30" t="str">
        <f>VLOOKUP(LEFT(Data!$BE225,Data!$BB225),'Key 2'!$A$1:$C$40,2,FALSE)</f>
        <v>I</v>
      </c>
      <c r="BI225" s="30" t="str">
        <f>VLOOKUP(LEFT(Data!$BF225,Data!$BC225),'Key 2'!$A$1:$C$40,2,FALSE)</f>
        <v>DIS</v>
      </c>
      <c r="BJ225" s="30" t="str">
        <f>VLOOKUP(LEFT(Data!$BG225,Data!$BD225),'Key 2'!$A$1:$C$40,2,FALSE)</f>
        <v>DIS</v>
      </c>
      <c r="BK225" s="30" t="str">
        <f>IF(AND(Data!$AV225&gt;=15,Data!$O225&gt;=20),"DG",IF(AND(Data!$AW225&gt;=15,Data!$S225&gt;=20),"MG",IF(AND(Data!$AV225&gt;=15,Data!$W225&gt;=20),"LG","0")))</f>
        <v>DG</v>
      </c>
      <c r="BL225" s="30" t="str">
        <f>IF(AND(Data!$BK225="DG",Data!$AW225&gt;=15,Data!$S225&gt;=20,Data!$BH225&lt;&gt;Data!$BI225),"MG","LG")</f>
        <v>MG</v>
      </c>
      <c r="BM225" s="30" t="str">
        <f>IF(Data!$BK225="DG",Data!$BH225,IF(Data!$BK225="MG",Data!$BI225,Data!$BJ225))</f>
        <v>I</v>
      </c>
      <c r="BN225" s="30" t="str">
        <f>IF(Data!$BL225="DG",Data!$BH225,IF(Data!$BL225="MG",Data!$BI225,Data!$BJ225))</f>
        <v>DIS</v>
      </c>
      <c r="BO225" s="40"/>
      <c r="BP225" s="40"/>
      <c r="BQ225" s="40"/>
      <c r="BR225" s="41"/>
      <c r="BS225" s="41"/>
      <c r="BT225" s="41" t="str">
        <f>VLOOKUP(Data!$BR225,'Key 1'!$B$1:$D$15,2,FALSE)</f>
        <v>TI</v>
      </c>
      <c r="BU225" s="41" t="str">
        <f>VLOOKUP(Data!$BS225,'Key 1'!$B$1:$D$15,2,FALSE)</f>
        <v>TI</v>
      </c>
      <c r="BV225" s="41">
        <f>VLOOKUP(Data!$BR225,'Key 1'!$B$1:$D$15,3,FALSE)</f>
        <v>0</v>
      </c>
      <c r="BW225" s="41">
        <f>VLOOKUP(Data!$BS225,'Key 1'!$B$1:$D$15,3,FALSE)</f>
        <v>0</v>
      </c>
      <c r="BX225" s="41" t="str">
        <f>IF(Data!$BK225="DG",IF(INT(Data!$BB225)-Data!$BB225&lt;0,"Low","High"),IF(Data!$BK225="MG",IF(INT(Data!$BC225)-Data!$BC225&lt;0,"Low","High"),IF(Data!$BK225="LG",IF(INT(Data!$BD225)-Data!$BD225&lt;0,"Low","High"),"High")))</f>
        <v>High</v>
      </c>
      <c r="BY225" s="41" t="str">
        <f>IF(Data!$BL225="DG",IF(INT(Data!$BB225)-Data!$BB225&lt;0,"Low","High"),IF(Data!$BL225="MG",IF(INT(Data!$BC225)-Data!$BC225&lt;0,"Low","High"),IF(Data!$BL225="LG",IF(INT(Data!$BD225)-Data!$BD225&lt;0,"Low","High"),"High")))</f>
        <v>Low</v>
      </c>
      <c r="BZ225" s="41" t="str">
        <f>IF(AND(Data!$BX225="High",Data!$BY225="High"),"High","Low")</f>
        <v>Low</v>
      </c>
      <c r="CA225" s="41" t="str">
        <f>IF(AND(Data!$BM225=Data!$BT225,Data!$BN225=Data!$BU225),"Matched",IF(Data!$BM225=Data!$BT225,"Sec Missed", IF(Data!$BN225=Data!$BU225," Pri Missed", "Both Missed")))</f>
        <v>Both Missed</v>
      </c>
      <c r="CB225" s="42">
        <v>91.2</v>
      </c>
      <c r="CC225" s="42">
        <v>100.0</v>
      </c>
      <c r="CD225" s="42">
        <v>67.5</v>
      </c>
      <c r="CE225" s="43" t="s">
        <v>1</v>
      </c>
      <c r="CF225" s="43" t="s">
        <v>15</v>
      </c>
      <c r="CG225" s="43" t="s">
        <v>15</v>
      </c>
      <c r="CH225" s="45" t="s">
        <v>1</v>
      </c>
      <c r="CI225" s="43" t="s">
        <v>97</v>
      </c>
      <c r="CJ225" s="42">
        <v>91.24</v>
      </c>
      <c r="CK225" s="43" t="s">
        <v>15</v>
      </c>
      <c r="CL225" s="43" t="s">
        <v>102</v>
      </c>
      <c r="CM225" s="42">
        <v>100.0</v>
      </c>
      <c r="CN225" s="43" t="s">
        <v>99</v>
      </c>
      <c r="CO225" s="1"/>
      <c r="CP225" s="1"/>
      <c r="CQ225" s="1"/>
      <c r="CR225" s="1"/>
      <c r="CS225" s="1"/>
      <c r="CT225" s="1"/>
      <c r="CU225" s="1"/>
    </row>
    <row r="226" ht="48.0" customHeight="1">
      <c r="A226" s="28">
        <v>2380.0</v>
      </c>
      <c r="B226" s="29">
        <v>28.0</v>
      </c>
      <c r="C226" s="30">
        <v>14.0</v>
      </c>
      <c r="D226" s="30">
        <v>14.0</v>
      </c>
      <c r="E226" s="30">
        <v>15.0</v>
      </c>
      <c r="F226" s="30">
        <v>24.0</v>
      </c>
      <c r="G226" s="30">
        <v>22.0</v>
      </c>
      <c r="H226" s="30">
        <v>4.0</v>
      </c>
      <c r="I226" s="30">
        <v>15.0</v>
      </c>
      <c r="J226" s="30">
        <v>16.0</v>
      </c>
      <c r="K226" s="30">
        <v>18.0</v>
      </c>
      <c r="L226" s="30">
        <v>8.0</v>
      </c>
      <c r="M226" s="30">
        <v>14.0</v>
      </c>
      <c r="N226" s="30">
        <v>21.0</v>
      </c>
      <c r="O226" s="31">
        <f>LARGE(Data!$K226:$N226,1)</f>
        <v>21</v>
      </c>
      <c r="P226" s="31">
        <f>LARGE(Data!$K226:$N226,2)</f>
        <v>18</v>
      </c>
      <c r="Q226" s="31">
        <f>LARGE(Data!$K226:$N226,3)</f>
        <v>14</v>
      </c>
      <c r="R226" s="31">
        <f>LARGE(Data!$K226:$N226,4)</f>
        <v>8</v>
      </c>
      <c r="S226" s="32">
        <f>LARGE(Data!$C226:$F226,1)</f>
        <v>24</v>
      </c>
      <c r="T226" s="32">
        <f>LARGE(Data!$C226:$F226,2)</f>
        <v>15</v>
      </c>
      <c r="U226" s="32">
        <f>LARGE(Data!$C226:$F226,3)</f>
        <v>14</v>
      </c>
      <c r="V226" s="32">
        <f>LARGE(Data!$C226:$F226,4)</f>
        <v>14</v>
      </c>
      <c r="W226" s="33">
        <f>LARGE(Data!$G226:$J226,1)</f>
        <v>22</v>
      </c>
      <c r="X226" s="33">
        <f>LARGE(Data!$G226:$J226,2)</f>
        <v>16</v>
      </c>
      <c r="Y226" s="33">
        <f>LARGE(Data!$G226:$J226,3)</f>
        <v>15</v>
      </c>
      <c r="Z226" s="33">
        <f>LARGE(Data!$G226:$J226,4)</f>
        <v>4</v>
      </c>
      <c r="AA226" s="30">
        <f>Data!$O226-Data!$P226</f>
        <v>3</v>
      </c>
      <c r="AB226" s="30">
        <f>Data!$P226-Data!$Q226</f>
        <v>4</v>
      </c>
      <c r="AC226" s="30">
        <f>Data!$Q226-Data!$R226</f>
        <v>6</v>
      </c>
      <c r="AD226" s="30">
        <f>(Data!$AA226+Data!$AB226)/SUM(Data!$AA226:$AC226)</f>
        <v>0.5384615385</v>
      </c>
      <c r="AE226" s="31">
        <f>Data!$AA226^2/SQRT(Data!$AA226^2+Data!$AB226^2+Data!$AC226^2)</f>
        <v>1.152331919</v>
      </c>
      <c r="AF226" s="31">
        <f>Data!$AB226^2/SQRT(Data!$AA226^2+Data!$AB226^2+Data!$AC226^2)</f>
        <v>2.048590079</v>
      </c>
      <c r="AG226" s="31">
        <f>Data!$AC226^2/SQRT(Data!$AA226^2+Data!$AB226^2+Data!$AC226^2)</f>
        <v>4.609327678</v>
      </c>
      <c r="AH226" s="30">
        <f>Data!$S226-Data!$T226</f>
        <v>9</v>
      </c>
      <c r="AI226" s="30">
        <f>Data!$T226-Data!$U226</f>
        <v>1</v>
      </c>
      <c r="AJ226" s="30">
        <f>Data!$U226-Data!$V226</f>
        <v>0</v>
      </c>
      <c r="AK226" s="30">
        <f>(Data!$AH226+Data!$AI226)/(Data!$AH226+Data!$AI226+Data!$AJ226)</f>
        <v>1</v>
      </c>
      <c r="AL226" s="32">
        <f>Data!$AH226^2/SQRT(Data!$AH226^2+Data!$AI226^2+Data!$AJ226^2)</f>
        <v>8.944953612</v>
      </c>
      <c r="AM226" s="32">
        <f>Data!$AI226^2/SQRT(Data!$AH226^2+Data!$AI226^2+Data!$AJ226^2)</f>
        <v>0.1104315261</v>
      </c>
      <c r="AN226" s="32">
        <f>Data!$AJ226^2/SQRT(Data!$AH226^2+Data!$AI226^2+Data!$AJ226^2)</f>
        <v>0</v>
      </c>
      <c r="AO226" s="30">
        <f>Data!$W226-Data!$X226</f>
        <v>6</v>
      </c>
      <c r="AP226" s="30">
        <f>Data!$X226-Data!$Y226</f>
        <v>1</v>
      </c>
      <c r="AQ226" s="30">
        <f>Data!$Y226-Data!$Z226</f>
        <v>11</v>
      </c>
      <c r="AR226" s="30">
        <f>(Data!$AO226+Data!$AP226)/(Data!$AO226+Data!$AP226+Data!$AQ226)</f>
        <v>0.3888888889</v>
      </c>
      <c r="AS226" s="33">
        <f>Data!$AO226^2/SQRT(Data!$AO226^2+Data!$AP226^2+Data!$AQ226^2)</f>
        <v>2.864006223</v>
      </c>
      <c r="AT226" s="33">
        <f>Data!$AP226^2/SQRT(Data!$AO226^2+Data!$AP226^2+Data!$AQ226^2)</f>
        <v>0.07955572842</v>
      </c>
      <c r="AU226" s="33">
        <f>Data!$AQ226^2/SQRT(Data!$AO226^2+Data!$AP226^2+Data!$AQ226^2)</f>
        <v>9.626243139</v>
      </c>
      <c r="AV226" s="34">
        <f>_xlfn.VAR.P(Data!$K226:$N226)</f>
        <v>23.6875</v>
      </c>
      <c r="AW226" s="35">
        <f>_xlfn.VAR.P(Data!$C226:$F226)</f>
        <v>17.6875</v>
      </c>
      <c r="AX226" s="36">
        <f>_xlfn.VAR.P(Data!$G226:$J226)</f>
        <v>42.1875</v>
      </c>
      <c r="AY226" s="37"/>
      <c r="AZ226" s="38"/>
      <c r="BA226" s="39"/>
      <c r="BB226" s="30" t="str">
        <f>IF(AND(Data!$AE226&gt;Data!$AF226,Data!$AE226&gt;Data!$AG226),"1",IF(AND(Data!$AF226&gt;Data!$AE226,Data!$AF226&gt;Data!$AG226),IF(Data!$AF226&lt;2.5*Data!$AE226,"1.2",IF(OR(Data!$AE226&gt;2.5,Data!$AE226+Data!$AF226+Data!$AG226&lt;9),"2.2","2")),IF(AND(Data!$AG226&gt;3.5*Data!$AE226,Data!$AG226&gt;3.5*Data!$AF226,Data!$AE226+Data!$AF226+Data!$AG226&gt;11,Data!$AE226+Data!$AF226&lt;2,Data!$Q226&gt;=18),"3",IF((Data!$AE226&gt;3*Data!$AF226),"1.3",IF(AND(Data!$AF226&gt;3*Data!$AE226,Data!$AF226&gt;2),"2.3","3.3")))))</f>
        <v>3.3</v>
      </c>
      <c r="BC226" s="30" t="str">
        <f>IF(AND(Data!$AL226&gt;Data!$AM226,Data!$AL226&gt;Data!$AN226),"1",IF(AND(Data!$AM226&gt;Data!$AL226,Data!$AM226&gt;Data!$AN226),IF(Data!$AM226&lt;2.5*Data!$AL226,"1.2",IF(OR(Data!$AL226&gt;2.5,Data!$AL226+Data!$AM226+Data!$AN226&lt;9),"2.2","2")),IF(AND(Data!$AN226&gt;3.5*Data!$AL226,Data!$AN226&gt;3.5*Data!$AM226,Data!$AL226+Data!$AM226+Data!$AN226&gt;11,Data!$AL226+Data!$AM226&lt;2,Data!$U226&gt;=18),"3",IF((Data!$AL226&gt;3*Data!$AM226),"1.3",IF(AND(Data!$AM226&gt;3*Data!$AL226,Data!$AM226&gt;2),"2.3","3.3")))))</f>
        <v>1</v>
      </c>
      <c r="BD226" s="30" t="str">
        <f>IF(AND(Data!$AS226&gt;Data!$AT226,Data!$AS226&gt;Data!$AU226),"1",IF(AND(Data!$AT226&gt;Data!$AS226,Data!$AT226&gt;Data!$AU226),IF(Data!$AT226&lt;2.5*Data!$AS226,"1.2",IF(OR(Data!$AS226&gt;2.5,Data!$AS226+Data!$AT226+Data!$AU226&lt;9),"2.2","2")),IF(AND(Data!$AU226&gt;3.5*Data!$AS226,Data!$AU226&gt;3.5*Data!$AT226,Data!$AS226+Data!$AT226+Data!$AU226&gt;11,Data!$AS226+Data!$AT226&lt;2,Data!$Y226&gt;=18),"3",IF((Data!$AS226&gt;3*Data!$AT226),"1.3",IF(AND(Data!$AT226&gt;3*Data!$AS226,Data!$AT226&gt;2),"2.3","3.3")))))</f>
        <v>1.3</v>
      </c>
      <c r="BE226" s="30" t="str">
        <f t="array" ref="BE226">XLOOKUP(Data!$O226,Data!$K226:$N226,$K$1:$N$1,"?",0,1)&amp;XLOOKUP(Data!$P226,Data!$K226:$N226,$K$1:$N$1,"?",0,1)&amp;XLOOKUP(Data!$Q226,Data!$K226:$N226,$K$1:$N$1,"?",0,1)</f>
        <v>CDS</v>
      </c>
      <c r="BF226" s="30" t="str">
        <f t="array" ref="BF226">XLOOKUP(Data!$S226,Data!$C226:$F226,$C$1:$F$1,"?",0,1)&amp;XLOOKUP(Data!$T226,Data!$C226:$F226,$C$1:$F$1,"?",0,1)&amp;XLOOKUP(Data!$U226,Data!$C226:$F226,$C$1:$F$1,"?",0,1)</f>
        <v>CSD</v>
      </c>
      <c r="BG226" s="30" t="str">
        <f t="array" ref="BG226">XLOOKUP(Data!$W226,Data!$G226:$J226,$G$1:$J$1,"?",0,1)&amp;XLOOKUP(Data!$X226,Data!$G226:$J226,$G$1:$J$1,"?",0,1)&amp;XLOOKUP(Data!$Y226,Data!$G226:$J226,$G$1:$J$1,"?",0,1)</f>
        <v>DCS</v>
      </c>
      <c r="BH226" s="30" t="str">
        <f>VLOOKUP(LEFT(Data!$BE226,Data!$BB226),'Key 2'!$A$1:$C$40,2,FALSE)</f>
        <v>DSC</v>
      </c>
      <c r="BI226" s="30" t="str">
        <f>VLOOKUP(LEFT(Data!$BF226,Data!$BC226),'Key 2'!$A$1:$C$40,2,FALSE)</f>
        <v>C</v>
      </c>
      <c r="BJ226" s="30" t="str">
        <f>VLOOKUP(LEFT(Data!$BG226,Data!$BD226),'Key 2'!$A$1:$C$40,2,FALSE)</f>
        <v>D</v>
      </c>
      <c r="BK226" s="30" t="str">
        <f>IF(AND(Data!$AV226&gt;=15,Data!$O226&gt;=20),"DG",IF(AND(Data!$AW226&gt;=15,Data!$S226&gt;=20),"MG",IF(AND(Data!$AV226&gt;=15,Data!$W226&gt;=20),"LG","0")))</f>
        <v>DG</v>
      </c>
      <c r="BL226" s="30" t="str">
        <f>IF(AND(Data!$BK226="DG",Data!$AW226&gt;=15,Data!$S226&gt;=20,Data!$BH226&lt;&gt;Data!$BI226),"MG","LG")</f>
        <v>MG</v>
      </c>
      <c r="BM226" s="30" t="str">
        <f>IF(Data!$BK226="DG",Data!$BH226,IF(Data!$BK226="MG",Data!$BI226,Data!$BJ226))</f>
        <v>DSC</v>
      </c>
      <c r="BN226" s="30" t="str">
        <f>IF(Data!$BL226="DG",Data!$BH226,IF(Data!$BL226="MG",Data!$BI226,Data!$BJ226))</f>
        <v>C</v>
      </c>
      <c r="BO226" s="40"/>
      <c r="BP226" s="40"/>
      <c r="BQ226" s="40"/>
      <c r="BR226" s="41"/>
      <c r="BS226" s="41"/>
      <c r="BT226" s="41" t="str">
        <f>VLOOKUP(Data!$BR226,'Key 1'!$B$1:$D$15,2,FALSE)</f>
        <v>TI</v>
      </c>
      <c r="BU226" s="41" t="str">
        <f>VLOOKUP(Data!$BS226,'Key 1'!$B$1:$D$15,2,FALSE)</f>
        <v>TI</v>
      </c>
      <c r="BV226" s="41">
        <f>VLOOKUP(Data!$BR226,'Key 1'!$B$1:$D$15,3,FALSE)</f>
        <v>0</v>
      </c>
      <c r="BW226" s="41">
        <f>VLOOKUP(Data!$BS226,'Key 1'!$B$1:$D$15,3,FALSE)</f>
        <v>0</v>
      </c>
      <c r="BX226" s="41" t="str">
        <f>IF(Data!$BK226="DG",IF(INT(Data!$BB226)-Data!$BB226&lt;0,"Low","High"),IF(Data!$BK226="MG",IF(INT(Data!$BC226)-Data!$BC226&lt;0,"Low","High"),IF(Data!$BK226="LG",IF(INT(Data!$BD226)-Data!$BD226&lt;0,"Low","High"),"High")))</f>
        <v>Low</v>
      </c>
      <c r="BY226" s="41" t="str">
        <f>IF(Data!$BL226="DG",IF(INT(Data!$BB226)-Data!$BB226&lt;0,"Low","High"),IF(Data!$BL226="MG",IF(INT(Data!$BC226)-Data!$BC226&lt;0,"Low","High"),IF(Data!$BL226="LG",IF(INT(Data!$BD226)-Data!$BD226&lt;0,"Low","High"),"High")))</f>
        <v>High</v>
      </c>
      <c r="BZ226" s="41" t="str">
        <f>IF(AND(Data!$BX226="High",Data!$BY226="High"),"High","Low")</f>
        <v>Low</v>
      </c>
      <c r="CA226" s="41" t="str">
        <f>IF(AND(Data!$BM226=Data!$BT226,Data!$BN226=Data!$BU226),"Matched",IF(Data!$BM226=Data!$BT226,"Sec Missed", IF(Data!$BN226=Data!$BU226," Pri Missed", "Both Missed")))</f>
        <v>Both Missed</v>
      </c>
      <c r="CB226" s="42">
        <v>79.0</v>
      </c>
      <c r="CC226" s="42">
        <v>100.0</v>
      </c>
      <c r="CD226" s="42">
        <v>100.0</v>
      </c>
      <c r="CE226" s="43" t="s">
        <v>17</v>
      </c>
      <c r="CF226" s="43" t="s">
        <v>3</v>
      </c>
      <c r="CG226" s="43" t="s">
        <v>0</v>
      </c>
      <c r="CH226" s="45" t="s">
        <v>17</v>
      </c>
      <c r="CI226" s="43" t="s">
        <v>97</v>
      </c>
      <c r="CJ226" s="42">
        <v>79.0</v>
      </c>
      <c r="CK226" s="43" t="s">
        <v>3</v>
      </c>
      <c r="CL226" s="43" t="s">
        <v>102</v>
      </c>
      <c r="CM226" s="42">
        <v>100.0</v>
      </c>
      <c r="CN226" s="43" t="s">
        <v>99</v>
      </c>
      <c r="CO226" s="1"/>
      <c r="CP226" s="1"/>
      <c r="CQ226" s="1"/>
      <c r="CR226" s="1"/>
      <c r="CS226" s="1"/>
      <c r="CT226" s="1"/>
      <c r="CU226" s="1"/>
    </row>
    <row r="227" ht="48.0" customHeight="1">
      <c r="A227" s="28">
        <v>2381.0</v>
      </c>
      <c r="B227" s="29">
        <v>28.0</v>
      </c>
      <c r="C227" s="30">
        <v>14.0</v>
      </c>
      <c r="D227" s="30">
        <v>25.0</v>
      </c>
      <c r="E227" s="30">
        <v>7.0</v>
      </c>
      <c r="F227" s="30">
        <v>23.0</v>
      </c>
      <c r="G227" s="30">
        <v>14.0</v>
      </c>
      <c r="H227" s="30">
        <v>12.0</v>
      </c>
      <c r="I227" s="30">
        <v>5.0</v>
      </c>
      <c r="J227" s="30">
        <v>25.0</v>
      </c>
      <c r="K227" s="30">
        <v>14.5</v>
      </c>
      <c r="L227" s="30">
        <v>20.0</v>
      </c>
      <c r="M227" s="30">
        <v>5.0</v>
      </c>
      <c r="N227" s="30">
        <v>25.0</v>
      </c>
      <c r="O227" s="31">
        <f>LARGE(Data!$K227:$N227,1)</f>
        <v>25</v>
      </c>
      <c r="P227" s="31">
        <f>LARGE(Data!$K227:$N227,2)</f>
        <v>20</v>
      </c>
      <c r="Q227" s="31">
        <f>LARGE(Data!$K227:$N227,3)</f>
        <v>14.5</v>
      </c>
      <c r="R227" s="31">
        <f>LARGE(Data!$K227:$N227,4)</f>
        <v>5</v>
      </c>
      <c r="S227" s="32">
        <f>LARGE(Data!$C227:$F227,1)</f>
        <v>25</v>
      </c>
      <c r="T227" s="32">
        <f>LARGE(Data!$C227:$F227,2)</f>
        <v>23</v>
      </c>
      <c r="U227" s="32">
        <f>LARGE(Data!$C227:$F227,3)</f>
        <v>14</v>
      </c>
      <c r="V227" s="32">
        <f>LARGE(Data!$C227:$F227,4)</f>
        <v>7</v>
      </c>
      <c r="W227" s="33">
        <f>LARGE(Data!$G227:$J227,1)</f>
        <v>25</v>
      </c>
      <c r="X227" s="33">
        <f>LARGE(Data!$G227:$J227,2)</f>
        <v>14</v>
      </c>
      <c r="Y227" s="33">
        <f>LARGE(Data!$G227:$J227,3)</f>
        <v>12</v>
      </c>
      <c r="Z227" s="33">
        <f>LARGE(Data!$G227:$J227,4)</f>
        <v>5</v>
      </c>
      <c r="AA227" s="30">
        <f>Data!$O227-Data!$P227</f>
        <v>5</v>
      </c>
      <c r="AB227" s="30">
        <f>Data!$P227-Data!$Q227</f>
        <v>5.5</v>
      </c>
      <c r="AC227" s="30">
        <f>Data!$Q227-Data!$R227</f>
        <v>9.5</v>
      </c>
      <c r="AD227" s="30">
        <f>(Data!$AA227+Data!$AB227)/SUM(Data!$AA227:$AC227)</f>
        <v>0.525</v>
      </c>
      <c r="AE227" s="31">
        <f>Data!$AA227^2/SQRT(Data!$AA227^2+Data!$AB227^2+Data!$AC227^2)</f>
        <v>2.072566681</v>
      </c>
      <c r="AF227" s="31">
        <f>Data!$AB227^2/SQRT(Data!$AA227^2+Data!$AB227^2+Data!$AC227^2)</f>
        <v>2.507805684</v>
      </c>
      <c r="AG227" s="31">
        <f>Data!$AC227^2/SQRT(Data!$AA227^2+Data!$AB227^2+Data!$AC227^2)</f>
        <v>7.481965717</v>
      </c>
      <c r="AH227" s="30">
        <f>Data!$S227-Data!$T227</f>
        <v>2</v>
      </c>
      <c r="AI227" s="30">
        <f>Data!$T227-Data!$U227</f>
        <v>9</v>
      </c>
      <c r="AJ227" s="30">
        <f>Data!$U227-Data!$V227</f>
        <v>7</v>
      </c>
      <c r="AK227" s="30">
        <f>(Data!$AH227+Data!$AI227)/(Data!$AH227+Data!$AI227+Data!$AJ227)</f>
        <v>0.6111111111</v>
      </c>
      <c r="AL227" s="32">
        <f>Data!$AH227^2/SQRT(Data!$AH227^2+Data!$AI227^2+Data!$AJ227^2)</f>
        <v>0.3455473702</v>
      </c>
      <c r="AM227" s="32">
        <f>Data!$AI227^2/SQRT(Data!$AH227^2+Data!$AI227^2+Data!$AJ227^2)</f>
        <v>6.997334247</v>
      </c>
      <c r="AN227" s="32">
        <f>Data!$AJ227^2/SQRT(Data!$AH227^2+Data!$AI227^2+Data!$AJ227^2)</f>
        <v>4.232955285</v>
      </c>
      <c r="AO227" s="30">
        <f>Data!$W227-Data!$X227</f>
        <v>11</v>
      </c>
      <c r="AP227" s="30">
        <f>Data!$X227-Data!$Y227</f>
        <v>2</v>
      </c>
      <c r="AQ227" s="30">
        <f>Data!$Y227-Data!$Z227</f>
        <v>7</v>
      </c>
      <c r="AR227" s="30">
        <f>(Data!$AO227+Data!$AP227)/(Data!$AO227+Data!$AP227+Data!$AQ227)</f>
        <v>0.65</v>
      </c>
      <c r="AS227" s="33">
        <f>Data!$AO227^2/SQRT(Data!$AO227^2+Data!$AP227^2+Data!$AQ227^2)</f>
        <v>9.172986327</v>
      </c>
      <c r="AT227" s="33">
        <f>Data!$AP227^2/SQRT(Data!$AO227^2+Data!$AP227^2+Data!$AQ227^2)</f>
        <v>0.3032392174</v>
      </c>
      <c r="AU227" s="33">
        <f>Data!$AQ227^2/SQRT(Data!$AO227^2+Data!$AP227^2+Data!$AQ227^2)</f>
        <v>3.714680414</v>
      </c>
      <c r="AV227" s="34">
        <f>_xlfn.VAR.P(Data!$K227:$N227)</f>
        <v>55.046875</v>
      </c>
      <c r="AW227" s="35">
        <f>_xlfn.VAR.P(Data!$C227:$F227)</f>
        <v>52.1875</v>
      </c>
      <c r="AX227" s="36">
        <f>_xlfn.VAR.P(Data!$G227:$J227)</f>
        <v>51.5</v>
      </c>
      <c r="AY227" s="37"/>
      <c r="AZ227" s="38"/>
      <c r="BA227" s="39"/>
      <c r="BB227" s="30" t="str">
        <f>IF(AND(Data!$AE227&gt;Data!$AF227,Data!$AE227&gt;Data!$AG227),"1",IF(AND(Data!$AF227&gt;Data!$AE227,Data!$AF227&gt;Data!$AG227),IF(Data!$AF227&lt;2.5*Data!$AE227,"1.2",IF(OR(Data!$AE227&gt;2.5,Data!$AE227+Data!$AF227+Data!$AG227&lt;9),"2.2","2")),IF(AND(Data!$AG227&gt;3.5*Data!$AE227,Data!$AG227&gt;3.5*Data!$AF227,Data!$AE227+Data!$AF227+Data!$AG227&gt;11,Data!$AE227+Data!$AF227&lt;2,Data!$Q227&gt;=18),"3",IF((Data!$AE227&gt;3*Data!$AF227),"1.3",IF(AND(Data!$AF227&gt;3*Data!$AE227,Data!$AF227&gt;2),"2.3","3.3")))))</f>
        <v>3.3</v>
      </c>
      <c r="BC227" s="30" t="str">
        <f>IF(AND(Data!$AL227&gt;Data!$AM227,Data!$AL227&gt;Data!$AN227),"1",IF(AND(Data!$AM227&gt;Data!$AL227,Data!$AM227&gt;Data!$AN227),IF(Data!$AM227&lt;2.5*Data!$AL227,"1.2",IF(OR(Data!$AL227&gt;2.5,Data!$AL227+Data!$AM227+Data!$AN227&lt;9),"2.2","2")),IF(AND(Data!$AN227&gt;3.5*Data!$AL227,Data!$AN227&gt;3.5*Data!$AM227,Data!$AL227+Data!$AM227+Data!$AN227&gt;11,Data!$AL227+Data!$AM227&lt;2,Data!$U227&gt;=18),"3",IF((Data!$AL227&gt;3*Data!$AM227),"1.3",IF(AND(Data!$AM227&gt;3*Data!$AL227,Data!$AM227&gt;2),"2.3","3.3")))))</f>
        <v>2</v>
      </c>
      <c r="BD227" s="30" t="str">
        <f>IF(AND(Data!$AS227&gt;Data!$AT227,Data!$AS227&gt;Data!$AU227),"1",IF(AND(Data!$AT227&gt;Data!$AS227,Data!$AT227&gt;Data!$AU227),IF(Data!$AT227&lt;2.5*Data!$AS227,"1.2",IF(OR(Data!$AS227&gt;2.5,Data!$AS227+Data!$AT227+Data!$AU227&lt;9),"2.2","2")),IF(AND(Data!$AU227&gt;3.5*Data!$AS227,Data!$AU227&gt;3.5*Data!$AT227,Data!$AS227+Data!$AT227+Data!$AU227&gt;11,Data!$AS227+Data!$AT227&lt;2,Data!$Y227&gt;=18),"3",IF((Data!$AS227&gt;3*Data!$AT227),"1.3",IF(AND(Data!$AT227&gt;3*Data!$AS227,Data!$AT227&gt;2),"2.3","3.3")))))</f>
        <v>1</v>
      </c>
      <c r="BE227" s="30" t="str">
        <f t="array" ref="BE227">XLOOKUP(Data!$O227,Data!$K227:$N227,$K$1:$N$1,"?",0,1)&amp;XLOOKUP(Data!$P227,Data!$K227:$N227,$K$1:$N$1,"?",0,1)&amp;XLOOKUP(Data!$Q227,Data!$K227:$N227,$K$1:$N$1,"?",0,1)</f>
        <v>CID</v>
      </c>
      <c r="BF227" s="30" t="str">
        <f t="array" ref="BF227">XLOOKUP(Data!$S227,Data!$C227:$F227,$C$1:$F$1,"?",0,1)&amp;XLOOKUP(Data!$T227,Data!$C227:$F227,$C$1:$F$1,"?",0,1)&amp;XLOOKUP(Data!$U227,Data!$C227:$F227,$C$1:$F$1,"?",0,1)</f>
        <v>ICD</v>
      </c>
      <c r="BG227" s="30" t="str">
        <f t="array" ref="BG227">XLOOKUP(Data!$W227,Data!$G227:$J227,$G$1:$J$1,"?",0,1)&amp;XLOOKUP(Data!$X227,Data!$G227:$J227,$G$1:$J$1,"?",0,1)&amp;XLOOKUP(Data!$Y227,Data!$G227:$J227,$G$1:$J$1,"?",0,1)</f>
        <v>CDI</v>
      </c>
      <c r="BH227" s="30" t="str">
        <f>VLOOKUP(LEFT(Data!$BE227,Data!$BB227),'Key 2'!$A$1:$C$40,2,FALSE)</f>
        <v>DIC</v>
      </c>
      <c r="BI227" s="30" t="str">
        <f>VLOOKUP(LEFT(Data!$BF227,Data!$BC227),'Key 2'!$A$1:$C$40,2,FALSE)</f>
        <v>IC</v>
      </c>
      <c r="BJ227" s="30" t="str">
        <f>VLOOKUP(LEFT(Data!$BG227,Data!$BD227),'Key 2'!$A$1:$C$40,2,FALSE)</f>
        <v>C</v>
      </c>
      <c r="BK227" s="30" t="str">
        <f>IF(AND(Data!$AV227&gt;=15,Data!$O227&gt;=20),"DG",IF(AND(Data!$AW227&gt;=15,Data!$S227&gt;=20),"MG",IF(AND(Data!$AV227&gt;=15,Data!$W227&gt;=20),"LG","0")))</f>
        <v>DG</v>
      </c>
      <c r="BL227" s="30" t="str">
        <f>IF(AND(Data!$BK227="DG",Data!$AW227&gt;=15,Data!$S227&gt;=20,Data!$BH227&lt;&gt;Data!$BI227),"MG","LG")</f>
        <v>MG</v>
      </c>
      <c r="BM227" s="30" t="str">
        <f>IF(Data!$BK227="DG",Data!$BH227,IF(Data!$BK227="MG",Data!$BI227,Data!$BJ227))</f>
        <v>DIC</v>
      </c>
      <c r="BN227" s="30" t="str">
        <f>IF(Data!$BL227="DG",Data!$BH227,IF(Data!$BL227="MG",Data!$BI227,Data!$BJ227))</f>
        <v>IC</v>
      </c>
      <c r="BO227" s="40"/>
      <c r="BP227" s="40"/>
      <c r="BQ227" s="40"/>
      <c r="BR227" s="41"/>
      <c r="BS227" s="41"/>
      <c r="BT227" s="41" t="str">
        <f>VLOOKUP(Data!$BR227,'Key 1'!$B$1:$D$15,2,FALSE)</f>
        <v>TI</v>
      </c>
      <c r="BU227" s="41" t="str">
        <f>VLOOKUP(Data!$BS227,'Key 1'!$B$1:$D$15,2,FALSE)</f>
        <v>TI</v>
      </c>
      <c r="BV227" s="41">
        <f>VLOOKUP(Data!$BR227,'Key 1'!$B$1:$D$15,3,FALSE)</f>
        <v>0</v>
      </c>
      <c r="BW227" s="41">
        <f>VLOOKUP(Data!$BS227,'Key 1'!$B$1:$D$15,3,FALSE)</f>
        <v>0</v>
      </c>
      <c r="BX227" s="41" t="str">
        <f>IF(Data!$BK227="DG",IF(INT(Data!$BB227)-Data!$BB227&lt;0,"Low","High"),IF(Data!$BK227="MG",IF(INT(Data!$BC227)-Data!$BC227&lt;0,"Low","High"),IF(Data!$BK227="LG",IF(INT(Data!$BD227)-Data!$BD227&lt;0,"Low","High"),"High")))</f>
        <v>Low</v>
      </c>
      <c r="BY227" s="41" t="str">
        <f>IF(Data!$BL227="DG",IF(INT(Data!$BB227)-Data!$BB227&lt;0,"Low","High"),IF(Data!$BL227="MG",IF(INT(Data!$BC227)-Data!$BC227&lt;0,"Low","High"),IF(Data!$BL227="LG",IF(INT(Data!$BD227)-Data!$BD227&lt;0,"Low","High"),"High")))</f>
        <v>High</v>
      </c>
      <c r="BZ227" s="41" t="str">
        <f>IF(AND(Data!$BX227="High",Data!$BY227="High"),"High","Low")</f>
        <v>Low</v>
      </c>
      <c r="CA227" s="41" t="str">
        <f>IF(AND(Data!$BM227=Data!$BT227,Data!$BN227=Data!$BU227),"Matched",IF(Data!$BM227=Data!$BT227,"Sec Missed", IF(Data!$BN227=Data!$BU227," Pri Missed", "Both Missed")))</f>
        <v>Both Missed</v>
      </c>
      <c r="CB227" s="42">
        <v>100.0</v>
      </c>
      <c r="CC227" s="42">
        <v>100.0</v>
      </c>
      <c r="CD227" s="42">
        <v>100.0</v>
      </c>
      <c r="CE227" s="43" t="s">
        <v>96</v>
      </c>
      <c r="CF227" s="43" t="s">
        <v>96</v>
      </c>
      <c r="CG227" s="43" t="s">
        <v>3</v>
      </c>
      <c r="CH227" s="45" t="s">
        <v>96</v>
      </c>
      <c r="CI227" s="43" t="s">
        <v>97</v>
      </c>
      <c r="CJ227" s="42">
        <v>100.0</v>
      </c>
      <c r="CK227" s="43" t="s">
        <v>3</v>
      </c>
      <c r="CL227" s="43" t="s">
        <v>98</v>
      </c>
      <c r="CM227" s="42">
        <v>100.0</v>
      </c>
      <c r="CN227" s="43" t="s">
        <v>99</v>
      </c>
      <c r="CO227" s="1"/>
      <c r="CP227" s="1"/>
      <c r="CQ227" s="1"/>
      <c r="CR227" s="1"/>
      <c r="CS227" s="1"/>
      <c r="CT227" s="1"/>
      <c r="CU227" s="1"/>
    </row>
    <row r="228" ht="48.0" customHeight="1">
      <c r="A228" s="28">
        <v>2382.0</v>
      </c>
      <c r="B228" s="29">
        <v>28.0</v>
      </c>
      <c r="C228" s="30">
        <v>5.0</v>
      </c>
      <c r="D228" s="30">
        <v>9.0</v>
      </c>
      <c r="E228" s="30">
        <v>11.0</v>
      </c>
      <c r="F228" s="30">
        <v>27.16666666666668</v>
      </c>
      <c r="G228" s="30">
        <v>4.0</v>
      </c>
      <c r="H228" s="30">
        <v>3.0</v>
      </c>
      <c r="I228" s="30">
        <v>26.0</v>
      </c>
      <c r="J228" s="30">
        <v>28.0</v>
      </c>
      <c r="K228" s="30">
        <v>4.0</v>
      </c>
      <c r="L228" s="30">
        <v>4.0</v>
      </c>
      <c r="M228" s="30">
        <v>15.0</v>
      </c>
      <c r="N228" s="30">
        <v>26.33333333333333</v>
      </c>
      <c r="O228" s="31">
        <f>LARGE(Data!$K228:$N228,1)</f>
        <v>26.33333333</v>
      </c>
      <c r="P228" s="31">
        <f>LARGE(Data!$K228:$N228,2)</f>
        <v>15</v>
      </c>
      <c r="Q228" s="31">
        <f>LARGE(Data!$K228:$N228,3)</f>
        <v>4</v>
      </c>
      <c r="R228" s="31">
        <f>LARGE(Data!$K228:$N228,4)</f>
        <v>4</v>
      </c>
      <c r="S228" s="32">
        <f>LARGE(Data!$C228:$F228,1)</f>
        <v>27.16666667</v>
      </c>
      <c r="T228" s="32">
        <f>LARGE(Data!$C228:$F228,2)</f>
        <v>11</v>
      </c>
      <c r="U228" s="32">
        <f>LARGE(Data!$C228:$F228,3)</f>
        <v>9</v>
      </c>
      <c r="V228" s="32">
        <f>LARGE(Data!$C228:$F228,4)</f>
        <v>5</v>
      </c>
      <c r="W228" s="33">
        <f>LARGE(Data!$G228:$J228,1)</f>
        <v>28</v>
      </c>
      <c r="X228" s="33">
        <f>LARGE(Data!$G228:$J228,2)</f>
        <v>26</v>
      </c>
      <c r="Y228" s="33">
        <f>LARGE(Data!$G228:$J228,3)</f>
        <v>4</v>
      </c>
      <c r="Z228" s="33">
        <f>LARGE(Data!$G228:$J228,4)</f>
        <v>3</v>
      </c>
      <c r="AA228" s="30">
        <f>Data!$O228-Data!$P228</f>
        <v>11.33333333</v>
      </c>
      <c r="AB228" s="30">
        <f>Data!$P228-Data!$Q228</f>
        <v>11</v>
      </c>
      <c r="AC228" s="30">
        <f>Data!$Q228-Data!$R228</f>
        <v>0</v>
      </c>
      <c r="AD228" s="30">
        <f>(Data!$AA228+Data!$AB228)/SUM(Data!$AA228:$AC228)</f>
        <v>1</v>
      </c>
      <c r="AE228" s="31">
        <f>Data!$AA228^2/SQRT(Data!$AA228^2+Data!$AB228^2+Data!$AC228^2)</f>
        <v>8.132581172</v>
      </c>
      <c r="AF228" s="31">
        <f>Data!$AB228^2/SQRT(Data!$AA228^2+Data!$AB228^2+Data!$AC228^2)</f>
        <v>7.661229149</v>
      </c>
      <c r="AG228" s="31">
        <f>Data!$AC228^2/SQRT(Data!$AA228^2+Data!$AB228^2+Data!$AC228^2)</f>
        <v>0</v>
      </c>
      <c r="AH228" s="30">
        <f>Data!$S228-Data!$T228</f>
        <v>16.16666667</v>
      </c>
      <c r="AI228" s="30">
        <f>Data!$T228-Data!$U228</f>
        <v>2</v>
      </c>
      <c r="AJ228" s="30">
        <f>Data!$U228-Data!$V228</f>
        <v>4</v>
      </c>
      <c r="AK228" s="30">
        <f>(Data!$AH228+Data!$AI228)/(Data!$AH228+Data!$AI228+Data!$AJ228)</f>
        <v>0.8195488722</v>
      </c>
      <c r="AL228" s="32">
        <f>Data!$AH228^2/SQRT(Data!$AH228^2+Data!$AI228^2+Data!$AJ228^2)</f>
        <v>15.58148811</v>
      </c>
      <c r="AM228" s="32">
        <f>Data!$AI228^2/SQRT(Data!$AH228^2+Data!$AI228^2+Data!$AJ228^2)</f>
        <v>0.2384668177</v>
      </c>
      <c r="AN228" s="32">
        <f>Data!$AJ228^2/SQRT(Data!$AH228^2+Data!$AI228^2+Data!$AJ228^2)</f>
        <v>0.9538672708</v>
      </c>
      <c r="AO228" s="30">
        <f>Data!$W228-Data!$X228</f>
        <v>2</v>
      </c>
      <c r="AP228" s="30">
        <f>Data!$X228-Data!$Y228</f>
        <v>22</v>
      </c>
      <c r="AQ228" s="30">
        <f>Data!$Y228-Data!$Z228</f>
        <v>1</v>
      </c>
      <c r="AR228" s="30">
        <f>(Data!$AO228+Data!$AP228)/(Data!$AO228+Data!$AP228+Data!$AQ228)</f>
        <v>0.96</v>
      </c>
      <c r="AS228" s="33">
        <f>Data!$AO228^2/SQRT(Data!$AO228^2+Data!$AP228^2+Data!$AQ228^2)</f>
        <v>0.1808862527</v>
      </c>
      <c r="AT228" s="33">
        <f>Data!$AP228^2/SQRT(Data!$AO228^2+Data!$AP228^2+Data!$AQ228^2)</f>
        <v>21.88723657</v>
      </c>
      <c r="AU228" s="33">
        <f>Data!$AQ228^2/SQRT(Data!$AO228^2+Data!$AP228^2+Data!$AQ228^2)</f>
        <v>0.04522156316</v>
      </c>
      <c r="AV228" s="34">
        <f>_xlfn.VAR.P(Data!$K228:$N228)</f>
        <v>85.5</v>
      </c>
      <c r="AW228" s="35">
        <f>_xlfn.VAR.P(Data!$C228:$F228)</f>
        <v>71.171875</v>
      </c>
      <c r="AX228" s="36">
        <f>_xlfn.VAR.P(Data!$G228:$J228)</f>
        <v>138.6875</v>
      </c>
      <c r="AY228" s="37"/>
      <c r="AZ228" s="38"/>
      <c r="BA228" s="39"/>
      <c r="BB228" s="30" t="str">
        <f>IF(AND(Data!$AE228&gt;Data!$AF228,Data!$AE228&gt;Data!$AG228),"1",IF(AND(Data!$AF228&gt;Data!$AE228,Data!$AF228&gt;Data!$AG228),IF(Data!$AF228&lt;2.5*Data!$AE228,"1.2",IF(OR(Data!$AE228&gt;2.5,Data!$AE228+Data!$AF228+Data!$AG228&lt;9),"2.2","2")),IF(AND(Data!$AG228&gt;3.5*Data!$AE228,Data!$AG228&gt;3.5*Data!$AF228,Data!$AE228+Data!$AF228+Data!$AG228&gt;11,Data!$AE228+Data!$AF228&lt;2,Data!$Q228&gt;=18),"3",IF((Data!$AE228&gt;3*Data!$AF228),"1.3",IF(AND(Data!$AF228&gt;3*Data!$AE228,Data!$AF228&gt;2),"2.3","3.3")))))</f>
        <v>1</v>
      </c>
      <c r="BC228" s="30" t="str">
        <f>IF(AND(Data!$AL228&gt;Data!$AM228,Data!$AL228&gt;Data!$AN228),"1",IF(AND(Data!$AM228&gt;Data!$AL228,Data!$AM228&gt;Data!$AN228),IF(Data!$AM228&lt;2.5*Data!$AL228,"1.2",IF(OR(Data!$AL228&gt;2.5,Data!$AL228+Data!$AM228+Data!$AN228&lt;9),"2.2","2")),IF(AND(Data!$AN228&gt;3.5*Data!$AL228,Data!$AN228&gt;3.5*Data!$AM228,Data!$AL228+Data!$AM228+Data!$AN228&gt;11,Data!$AL228+Data!$AM228&lt;2,Data!$U228&gt;=18),"3",IF((Data!$AL228&gt;3*Data!$AM228),"1.3",IF(AND(Data!$AM228&gt;3*Data!$AL228,Data!$AM228&gt;2),"2.3","3.3")))))</f>
        <v>1</v>
      </c>
      <c r="BD228" s="30" t="str">
        <f>IF(AND(Data!$AS228&gt;Data!$AT228,Data!$AS228&gt;Data!$AU228),"1",IF(AND(Data!$AT228&gt;Data!$AS228,Data!$AT228&gt;Data!$AU228),IF(Data!$AT228&lt;2.5*Data!$AS228,"1.2",IF(OR(Data!$AS228&gt;2.5,Data!$AS228+Data!$AT228+Data!$AU228&lt;9),"2.2","2")),IF(AND(Data!$AU228&gt;3.5*Data!$AS228,Data!$AU228&gt;3.5*Data!$AT228,Data!$AS228+Data!$AT228+Data!$AU228&gt;11,Data!$AS228+Data!$AT228&lt;2,Data!$Y228&gt;=18),"3",IF((Data!$AS228&gt;3*Data!$AT228),"1.3",IF(AND(Data!$AT228&gt;3*Data!$AS228,Data!$AT228&gt;2),"2.3","3.3")))))</f>
        <v>2</v>
      </c>
      <c r="BE228" s="30" t="str">
        <f t="array" ref="BE228">XLOOKUP(Data!$O228,Data!$K228:$N228,$K$1:$N$1,"?",0,1)&amp;XLOOKUP(Data!$P228,Data!$K228:$N228,$K$1:$N$1,"?",0,1)&amp;XLOOKUP(Data!$Q228,Data!$K228:$N228,$K$1:$N$1,"?",0,1)</f>
        <v>CSD</v>
      </c>
      <c r="BF228" s="30" t="str">
        <f t="array" ref="BF228">XLOOKUP(Data!$S228,Data!$C228:$F228,$C$1:$F$1,"?",0,1)&amp;XLOOKUP(Data!$T228,Data!$C228:$F228,$C$1:$F$1,"?",0,1)&amp;XLOOKUP(Data!$U228,Data!$C228:$F228,$C$1:$F$1,"?",0,1)</f>
        <v>CSI</v>
      </c>
      <c r="BG228" s="30" t="str">
        <f t="array" ref="BG228">XLOOKUP(Data!$W228,Data!$G228:$J228,$G$1:$J$1,"?",0,1)&amp;XLOOKUP(Data!$X228,Data!$G228:$J228,$G$1:$J$1,"?",0,1)&amp;XLOOKUP(Data!$Y228,Data!$G228:$J228,$G$1:$J$1,"?",0,1)</f>
        <v>CSD</v>
      </c>
      <c r="BH228" s="30" t="str">
        <f>VLOOKUP(LEFT(Data!$BE228,Data!$BB228),'Key 2'!$A$1:$C$40,2,FALSE)</f>
        <v>C</v>
      </c>
      <c r="BI228" s="30" t="str">
        <f>VLOOKUP(LEFT(Data!$BF228,Data!$BC228),'Key 2'!$A$1:$C$40,2,FALSE)</f>
        <v>C</v>
      </c>
      <c r="BJ228" s="30" t="str">
        <f>VLOOKUP(LEFT(Data!$BG228,Data!$BD228),'Key 2'!$A$1:$C$40,2,FALSE)</f>
        <v>SC</v>
      </c>
      <c r="BK228" s="30" t="str">
        <f>IF(AND(Data!$AV228&gt;=15,Data!$O228&gt;=20),"DG",IF(AND(Data!$AW228&gt;=15,Data!$S228&gt;=20),"MG",IF(AND(Data!$AV228&gt;=15,Data!$W228&gt;=20),"LG","0")))</f>
        <v>DG</v>
      </c>
      <c r="BL228" s="30" t="str">
        <f>IF(AND(Data!$BK228="DG",Data!$AW228&gt;=15,Data!$S228&gt;=20,Data!$BH228&lt;&gt;Data!$BI228),"MG","LG")</f>
        <v>LG</v>
      </c>
      <c r="BM228" s="30" t="str">
        <f>IF(Data!$BK228="DG",Data!$BH228,IF(Data!$BK228="MG",Data!$BI228,Data!$BJ228))</f>
        <v>C</v>
      </c>
      <c r="BN228" s="30" t="str">
        <f>IF(Data!$BL228="DG",Data!$BH228,IF(Data!$BL228="MG",Data!$BI228,Data!$BJ228))</f>
        <v>SC</v>
      </c>
      <c r="BO228" s="40"/>
      <c r="BP228" s="40"/>
      <c r="BQ228" s="40"/>
      <c r="BR228" s="41"/>
      <c r="BS228" s="41"/>
      <c r="BT228" s="41" t="str">
        <f>VLOOKUP(Data!$BR228,'Key 1'!$B$1:$D$15,2,FALSE)</f>
        <v>TI</v>
      </c>
      <c r="BU228" s="41" t="str">
        <f>VLOOKUP(Data!$BS228,'Key 1'!$B$1:$D$15,2,FALSE)</f>
        <v>TI</v>
      </c>
      <c r="BV228" s="41">
        <f>VLOOKUP(Data!$BR228,'Key 1'!$B$1:$D$15,3,FALSE)</f>
        <v>0</v>
      </c>
      <c r="BW228" s="41">
        <f>VLOOKUP(Data!$BS228,'Key 1'!$B$1:$D$15,3,FALSE)</f>
        <v>0</v>
      </c>
      <c r="BX228" s="41" t="str">
        <f>IF(Data!$BK228="DG",IF(INT(Data!$BB228)-Data!$BB228&lt;0,"Low","High"),IF(Data!$BK228="MG",IF(INT(Data!$BC228)-Data!$BC228&lt;0,"Low","High"),IF(Data!$BK228="LG",IF(INT(Data!$BD228)-Data!$BD228&lt;0,"Low","High"),"High")))</f>
        <v>High</v>
      </c>
      <c r="BY228" s="41" t="str">
        <f>IF(Data!$BL228="DG",IF(INT(Data!$BB228)-Data!$BB228&lt;0,"Low","High"),IF(Data!$BL228="MG",IF(INT(Data!$BC228)-Data!$BC228&lt;0,"Low","High"),IF(Data!$BL228="LG",IF(INT(Data!$BD228)-Data!$BD228&lt;0,"Low","High"),"High")))</f>
        <v>High</v>
      </c>
      <c r="BZ228" s="41" t="str">
        <f>IF(AND(Data!$BX228="High",Data!$BY228="High"),"High","Low")</f>
        <v>High</v>
      </c>
      <c r="CA228" s="41" t="str">
        <f>IF(AND(Data!$BM228=Data!$BT228,Data!$BN228=Data!$BU228),"Matched",IF(Data!$BM228=Data!$BT228,"Sec Missed", IF(Data!$BN228=Data!$BU228," Pri Missed", "Both Missed")))</f>
        <v>Both Missed</v>
      </c>
      <c r="CB228" s="42">
        <v>67.5</v>
      </c>
      <c r="CC228" s="42">
        <v>100.0</v>
      </c>
      <c r="CD228" s="42">
        <v>100.0</v>
      </c>
      <c r="CE228" s="43" t="s">
        <v>105</v>
      </c>
      <c r="CF228" s="43" t="s">
        <v>3</v>
      </c>
      <c r="CG228" s="43" t="s">
        <v>105</v>
      </c>
      <c r="CH228" s="45" t="s">
        <v>105</v>
      </c>
      <c r="CI228" s="43" t="s">
        <v>97</v>
      </c>
      <c r="CJ228" s="42">
        <v>67.5</v>
      </c>
      <c r="CK228" s="43" t="s">
        <v>3</v>
      </c>
      <c r="CL228" s="43" t="s">
        <v>102</v>
      </c>
      <c r="CM228" s="42">
        <v>100.0</v>
      </c>
      <c r="CN228" s="43" t="s">
        <v>99</v>
      </c>
      <c r="CO228" s="1"/>
      <c r="CP228" s="1"/>
      <c r="CQ228" s="1"/>
      <c r="CR228" s="1"/>
      <c r="CS228" s="1"/>
      <c r="CT228" s="1"/>
      <c r="CU228" s="1"/>
    </row>
    <row r="229" ht="48.0" customHeight="1">
      <c r="A229" s="28">
        <v>2383.0</v>
      </c>
      <c r="B229" s="29">
        <v>28.0</v>
      </c>
      <c r="C229" s="30">
        <v>16.0</v>
      </c>
      <c r="D229" s="30">
        <v>16.0</v>
      </c>
      <c r="E229" s="30">
        <v>15.0</v>
      </c>
      <c r="F229" s="30">
        <v>19.0</v>
      </c>
      <c r="G229" s="30">
        <v>18.0</v>
      </c>
      <c r="H229" s="30">
        <v>3.0</v>
      </c>
      <c r="I229" s="30">
        <v>9.0</v>
      </c>
      <c r="J229" s="30">
        <v>27.0</v>
      </c>
      <c r="K229" s="30">
        <v>16.0</v>
      </c>
      <c r="L229" s="30">
        <v>8.0</v>
      </c>
      <c r="M229" s="30">
        <v>12.0</v>
      </c>
      <c r="N229" s="30">
        <v>24.0</v>
      </c>
      <c r="O229" s="31">
        <f>LARGE(Data!$K229:$N229,1)</f>
        <v>24</v>
      </c>
      <c r="P229" s="31">
        <f>LARGE(Data!$K229:$N229,2)</f>
        <v>16</v>
      </c>
      <c r="Q229" s="31">
        <f>LARGE(Data!$K229:$N229,3)</f>
        <v>12</v>
      </c>
      <c r="R229" s="31">
        <f>LARGE(Data!$K229:$N229,4)</f>
        <v>8</v>
      </c>
      <c r="S229" s="32">
        <f>LARGE(Data!$C229:$F229,1)</f>
        <v>19</v>
      </c>
      <c r="T229" s="32">
        <f>LARGE(Data!$C229:$F229,2)</f>
        <v>16</v>
      </c>
      <c r="U229" s="32">
        <f>LARGE(Data!$C229:$F229,3)</f>
        <v>16</v>
      </c>
      <c r="V229" s="32">
        <f>LARGE(Data!$C229:$F229,4)</f>
        <v>15</v>
      </c>
      <c r="W229" s="33">
        <f>LARGE(Data!$G229:$J229,1)</f>
        <v>27</v>
      </c>
      <c r="X229" s="33">
        <f>LARGE(Data!$G229:$J229,2)</f>
        <v>18</v>
      </c>
      <c r="Y229" s="33">
        <f>LARGE(Data!$G229:$J229,3)</f>
        <v>9</v>
      </c>
      <c r="Z229" s="33">
        <f>LARGE(Data!$G229:$J229,4)</f>
        <v>3</v>
      </c>
      <c r="AA229" s="30">
        <f>Data!$O229-Data!$P229</f>
        <v>8</v>
      </c>
      <c r="AB229" s="30">
        <f>Data!$P229-Data!$Q229</f>
        <v>4</v>
      </c>
      <c r="AC229" s="30">
        <f>Data!$Q229-Data!$R229</f>
        <v>4</v>
      </c>
      <c r="AD229" s="30">
        <f>(Data!$AA229+Data!$AB229)/SUM(Data!$AA229:$AC229)</f>
        <v>0.75</v>
      </c>
      <c r="AE229" s="31">
        <f>Data!$AA229^2/SQRT(Data!$AA229^2+Data!$AB229^2+Data!$AC229^2)</f>
        <v>6.531972647</v>
      </c>
      <c r="AF229" s="31">
        <f>Data!$AB229^2/SQRT(Data!$AA229^2+Data!$AB229^2+Data!$AC229^2)</f>
        <v>1.632993162</v>
      </c>
      <c r="AG229" s="31">
        <f>Data!$AC229^2/SQRT(Data!$AA229^2+Data!$AB229^2+Data!$AC229^2)</f>
        <v>1.632993162</v>
      </c>
      <c r="AH229" s="30">
        <f>Data!$S229-Data!$T229</f>
        <v>3</v>
      </c>
      <c r="AI229" s="30">
        <f>Data!$T229-Data!$U229</f>
        <v>0</v>
      </c>
      <c r="AJ229" s="30">
        <f>Data!$U229-Data!$V229</f>
        <v>1</v>
      </c>
      <c r="AK229" s="30">
        <f>(Data!$AH229+Data!$AI229)/(Data!$AH229+Data!$AI229+Data!$AJ229)</f>
        <v>0.75</v>
      </c>
      <c r="AL229" s="32">
        <f>Data!$AH229^2/SQRT(Data!$AH229^2+Data!$AI229^2+Data!$AJ229^2)</f>
        <v>2.846049894</v>
      </c>
      <c r="AM229" s="32">
        <f>Data!$AI229^2/SQRT(Data!$AH229^2+Data!$AI229^2+Data!$AJ229^2)</f>
        <v>0</v>
      </c>
      <c r="AN229" s="32">
        <f>Data!$AJ229^2/SQRT(Data!$AH229^2+Data!$AI229^2+Data!$AJ229^2)</f>
        <v>0.316227766</v>
      </c>
      <c r="AO229" s="30">
        <f>Data!$W229-Data!$X229</f>
        <v>9</v>
      </c>
      <c r="AP229" s="30">
        <f>Data!$X229-Data!$Y229</f>
        <v>9</v>
      </c>
      <c r="AQ229" s="30">
        <f>Data!$Y229-Data!$Z229</f>
        <v>6</v>
      </c>
      <c r="AR229" s="30">
        <f>(Data!$AO229+Data!$AP229)/(Data!$AO229+Data!$AP229+Data!$AQ229)</f>
        <v>0.75</v>
      </c>
      <c r="AS229" s="33">
        <f>Data!$AO229^2/SQRT(Data!$AO229^2+Data!$AP229^2+Data!$AQ229^2)</f>
        <v>5.756419342</v>
      </c>
      <c r="AT229" s="33">
        <f>Data!$AP229^2/SQRT(Data!$AO229^2+Data!$AP229^2+Data!$AQ229^2)</f>
        <v>5.756419342</v>
      </c>
      <c r="AU229" s="33">
        <f>Data!$AQ229^2/SQRT(Data!$AO229^2+Data!$AP229^2+Data!$AQ229^2)</f>
        <v>2.558408596</v>
      </c>
      <c r="AV229" s="34">
        <f>_xlfn.VAR.P(Data!$K229:$N229)</f>
        <v>35</v>
      </c>
      <c r="AW229" s="35">
        <f>_xlfn.VAR.P(Data!$C229:$F229)</f>
        <v>2.25</v>
      </c>
      <c r="AX229" s="36">
        <f>_xlfn.VAR.P(Data!$G229:$J229)</f>
        <v>82.6875</v>
      </c>
      <c r="AY229" s="37"/>
      <c r="AZ229" s="38"/>
      <c r="BA229" s="39"/>
      <c r="BB229" s="30" t="str">
        <f>IF(AND(Data!$AE229&gt;Data!$AF229,Data!$AE229&gt;Data!$AG229),"1",IF(AND(Data!$AF229&gt;Data!$AE229,Data!$AF229&gt;Data!$AG229),IF(Data!$AF229&lt;2.5*Data!$AE229,"1.2",IF(OR(Data!$AE229&gt;2.5,Data!$AE229+Data!$AF229+Data!$AG229&lt;9),"2.2","2")),IF(AND(Data!$AG229&gt;3.5*Data!$AE229,Data!$AG229&gt;3.5*Data!$AF229,Data!$AE229+Data!$AF229+Data!$AG229&gt;11,Data!$AE229+Data!$AF229&lt;2,Data!$Q229&gt;=18),"3",IF((Data!$AE229&gt;3*Data!$AF229),"1.3",IF(AND(Data!$AF229&gt;3*Data!$AE229,Data!$AF229&gt;2),"2.3","3.3")))))</f>
        <v>1</v>
      </c>
      <c r="BC229" s="30" t="str">
        <f>IF(AND(Data!$AL229&gt;Data!$AM229,Data!$AL229&gt;Data!$AN229),"1",IF(AND(Data!$AM229&gt;Data!$AL229,Data!$AM229&gt;Data!$AN229),IF(Data!$AM229&lt;2.5*Data!$AL229,"1.2",IF(OR(Data!$AL229&gt;2.5,Data!$AL229+Data!$AM229+Data!$AN229&lt;9),"2.2","2")),IF(AND(Data!$AN229&gt;3.5*Data!$AL229,Data!$AN229&gt;3.5*Data!$AM229,Data!$AL229+Data!$AM229+Data!$AN229&gt;11,Data!$AL229+Data!$AM229&lt;2,Data!$U229&gt;=18),"3",IF((Data!$AL229&gt;3*Data!$AM229),"1.3",IF(AND(Data!$AM229&gt;3*Data!$AL229,Data!$AM229&gt;2),"2.3","3.3")))))</f>
        <v>1</v>
      </c>
      <c r="BD229" s="30" t="str">
        <f>IF(AND(Data!$AS229&gt;Data!$AT229,Data!$AS229&gt;Data!$AU229),"1",IF(AND(Data!$AT229&gt;Data!$AS229,Data!$AT229&gt;Data!$AU229),IF(Data!$AT229&lt;2.5*Data!$AS229,"1.2",IF(OR(Data!$AS229&gt;2.5,Data!$AS229+Data!$AT229+Data!$AU229&lt;9),"2.2","2")),IF(AND(Data!$AU229&gt;3.5*Data!$AS229,Data!$AU229&gt;3.5*Data!$AT229,Data!$AS229+Data!$AT229+Data!$AU229&gt;11,Data!$AS229+Data!$AT229&lt;2,Data!$Y229&gt;=18),"3",IF((Data!$AS229&gt;3*Data!$AT229),"1.3",IF(AND(Data!$AT229&gt;3*Data!$AS229,Data!$AT229&gt;2),"2.3","3.3")))))</f>
        <v>3.3</v>
      </c>
      <c r="BE229" s="30" t="str">
        <f t="array" ref="BE229">XLOOKUP(Data!$O229,Data!$K229:$N229,$K$1:$N$1,"?",0,1)&amp;XLOOKUP(Data!$P229,Data!$K229:$N229,$K$1:$N$1,"?",0,1)&amp;XLOOKUP(Data!$Q229,Data!$K229:$N229,$K$1:$N$1,"?",0,1)</f>
        <v>CDS</v>
      </c>
      <c r="BF229" s="30" t="str">
        <f t="array" ref="BF229">XLOOKUP(Data!$S229,Data!$C229:$F229,$C$1:$F$1,"?",0,1)&amp;XLOOKUP(Data!$T229,Data!$C229:$F229,$C$1:$F$1,"?",0,1)&amp;XLOOKUP(Data!$U229,Data!$C229:$F229,$C$1:$F$1,"?",0,1)</f>
        <v>CDD</v>
      </c>
      <c r="BG229" s="30" t="str">
        <f t="array" ref="BG229">XLOOKUP(Data!$W229,Data!$G229:$J229,$G$1:$J$1,"?",0,1)&amp;XLOOKUP(Data!$X229,Data!$G229:$J229,$G$1:$J$1,"?",0,1)&amp;XLOOKUP(Data!$Y229,Data!$G229:$J229,$G$1:$J$1,"?",0,1)</f>
        <v>CDS</v>
      </c>
      <c r="BH229" s="30" t="str">
        <f>VLOOKUP(LEFT(Data!$BE229,Data!$BB229),'Key 2'!$A$1:$C$40,2,FALSE)</f>
        <v>C</v>
      </c>
      <c r="BI229" s="30" t="str">
        <f>VLOOKUP(LEFT(Data!$BF229,Data!$BC229),'Key 2'!$A$1:$C$40,2,FALSE)</f>
        <v>C</v>
      </c>
      <c r="BJ229" s="30" t="str">
        <f>VLOOKUP(LEFT(Data!$BG229,Data!$BD229),'Key 2'!$A$1:$C$40,2,FALSE)</f>
        <v>DSC</v>
      </c>
      <c r="BK229" s="30" t="str">
        <f>IF(AND(Data!$AV229&gt;=15,Data!$O229&gt;=20),"DG",IF(AND(Data!$AW229&gt;=15,Data!$S229&gt;=20),"MG",IF(AND(Data!$AV229&gt;=15,Data!$W229&gt;=20),"LG","0")))</f>
        <v>DG</v>
      </c>
      <c r="BL229" s="30" t="str">
        <f>IF(AND(Data!$BK229="DG",Data!$AW229&gt;=15,Data!$S229&gt;=20,Data!$BH229&lt;&gt;Data!$BI229),"MG","LG")</f>
        <v>LG</v>
      </c>
      <c r="BM229" s="30" t="str">
        <f>IF(Data!$BK229="DG",Data!$BH229,IF(Data!$BK229="MG",Data!$BI229,Data!$BJ229))</f>
        <v>C</v>
      </c>
      <c r="BN229" s="30" t="str">
        <f>IF(Data!$BL229="DG",Data!$BH229,IF(Data!$BL229="MG",Data!$BI229,Data!$BJ229))</f>
        <v>DSC</v>
      </c>
      <c r="BO229" s="40"/>
      <c r="BP229" s="40"/>
      <c r="BQ229" s="40"/>
      <c r="BR229" s="41"/>
      <c r="BS229" s="41"/>
      <c r="BT229" s="41" t="str">
        <f>VLOOKUP(Data!$BR229,'Key 1'!$B$1:$D$15,2,FALSE)</f>
        <v>TI</v>
      </c>
      <c r="BU229" s="41" t="str">
        <f>VLOOKUP(Data!$BS229,'Key 1'!$B$1:$D$15,2,FALSE)</f>
        <v>TI</v>
      </c>
      <c r="BV229" s="41">
        <f>VLOOKUP(Data!$BR229,'Key 1'!$B$1:$D$15,3,FALSE)</f>
        <v>0</v>
      </c>
      <c r="BW229" s="41">
        <f>VLOOKUP(Data!$BS229,'Key 1'!$B$1:$D$15,3,FALSE)</f>
        <v>0</v>
      </c>
      <c r="BX229" s="41" t="str">
        <f>IF(Data!$BK229="DG",IF(INT(Data!$BB229)-Data!$BB229&lt;0,"Low","High"),IF(Data!$BK229="MG",IF(INT(Data!$BC229)-Data!$BC229&lt;0,"Low","High"),IF(Data!$BK229="LG",IF(INT(Data!$BD229)-Data!$BD229&lt;0,"Low","High"),"High")))</f>
        <v>High</v>
      </c>
      <c r="BY229" s="41" t="str">
        <f>IF(Data!$BL229="DG",IF(INT(Data!$BB229)-Data!$BB229&lt;0,"Low","High"),IF(Data!$BL229="MG",IF(INT(Data!$BC229)-Data!$BC229&lt;0,"Low","High"),IF(Data!$BL229="LG",IF(INT(Data!$BD229)-Data!$BD229&lt;0,"Low","High"),"High")))</f>
        <v>Low</v>
      </c>
      <c r="BZ229" s="41" t="str">
        <f>IF(AND(Data!$BX229="High",Data!$BY229="High"),"High","Low")</f>
        <v>Low</v>
      </c>
      <c r="CA229" s="41" t="str">
        <f>IF(AND(Data!$BM229=Data!$BT229,Data!$BN229=Data!$BU229),"Matched",IF(Data!$BM229=Data!$BT229,"Sec Missed", IF(Data!$BN229=Data!$BU229," Pri Missed", "Both Missed")))</f>
        <v>Both Missed</v>
      </c>
      <c r="CB229" s="42">
        <v>100.0</v>
      </c>
      <c r="CC229" s="43" t="s">
        <v>100</v>
      </c>
      <c r="CD229" s="42">
        <v>74.6</v>
      </c>
      <c r="CE229" s="43" t="s">
        <v>3</v>
      </c>
      <c r="CF229" s="44"/>
      <c r="CG229" s="43" t="s">
        <v>17</v>
      </c>
      <c r="CH229" s="45" t="s">
        <v>3</v>
      </c>
      <c r="CI229" s="43" t="s">
        <v>97</v>
      </c>
      <c r="CJ229" s="42">
        <v>100.0</v>
      </c>
      <c r="CK229" s="43" t="s">
        <v>17</v>
      </c>
      <c r="CL229" s="43" t="s">
        <v>98</v>
      </c>
      <c r="CM229" s="42">
        <v>74.67</v>
      </c>
      <c r="CN229" s="43" t="s">
        <v>99</v>
      </c>
      <c r="CO229" s="1"/>
      <c r="CP229" s="1"/>
      <c r="CQ229" s="1"/>
      <c r="CR229" s="1"/>
      <c r="CS229" s="1"/>
      <c r="CT229" s="1"/>
      <c r="CU229" s="1"/>
    </row>
    <row r="230" ht="48.0" customHeight="1">
      <c r="A230" s="28">
        <v>2384.0</v>
      </c>
      <c r="B230" s="29">
        <v>28.0</v>
      </c>
      <c r="C230" s="30">
        <v>14.0</v>
      </c>
      <c r="D230" s="30">
        <v>16.0</v>
      </c>
      <c r="E230" s="30">
        <v>21.0</v>
      </c>
      <c r="F230" s="30">
        <v>9.0</v>
      </c>
      <c r="G230" s="30">
        <v>11.0</v>
      </c>
      <c r="H230" s="30">
        <v>23.5</v>
      </c>
      <c r="I230" s="30">
        <v>5.0</v>
      </c>
      <c r="J230" s="30">
        <v>22.0</v>
      </c>
      <c r="K230" s="30">
        <v>12.0</v>
      </c>
      <c r="L230" s="30">
        <v>19.0</v>
      </c>
      <c r="M230" s="30">
        <v>13.0</v>
      </c>
      <c r="N230" s="30">
        <v>16.0</v>
      </c>
      <c r="O230" s="31">
        <f>LARGE(Data!$K230:$N230,1)</f>
        <v>19</v>
      </c>
      <c r="P230" s="31">
        <f>LARGE(Data!$K230:$N230,2)</f>
        <v>16</v>
      </c>
      <c r="Q230" s="31">
        <f>LARGE(Data!$K230:$N230,3)</f>
        <v>13</v>
      </c>
      <c r="R230" s="31">
        <f>LARGE(Data!$K230:$N230,4)</f>
        <v>12</v>
      </c>
      <c r="S230" s="32">
        <f>LARGE(Data!$C230:$F230,1)</f>
        <v>21</v>
      </c>
      <c r="T230" s="32">
        <f>LARGE(Data!$C230:$F230,2)</f>
        <v>16</v>
      </c>
      <c r="U230" s="32">
        <f>LARGE(Data!$C230:$F230,3)</f>
        <v>14</v>
      </c>
      <c r="V230" s="32">
        <f>LARGE(Data!$C230:$F230,4)</f>
        <v>9</v>
      </c>
      <c r="W230" s="33">
        <f>LARGE(Data!$G230:$J230,1)</f>
        <v>23.5</v>
      </c>
      <c r="X230" s="33">
        <f>LARGE(Data!$G230:$J230,2)</f>
        <v>22</v>
      </c>
      <c r="Y230" s="33">
        <f>LARGE(Data!$G230:$J230,3)</f>
        <v>11</v>
      </c>
      <c r="Z230" s="33">
        <f>LARGE(Data!$G230:$J230,4)</f>
        <v>5</v>
      </c>
      <c r="AA230" s="30">
        <f>Data!$O230-Data!$P230</f>
        <v>3</v>
      </c>
      <c r="AB230" s="30">
        <f>Data!$P230-Data!$Q230</f>
        <v>3</v>
      </c>
      <c r="AC230" s="30">
        <f>Data!$Q230-Data!$R230</f>
        <v>1</v>
      </c>
      <c r="AD230" s="30">
        <f>(Data!$AA230+Data!$AB230)/SUM(Data!$AA230:$AC230)</f>
        <v>0.8571428571</v>
      </c>
      <c r="AE230" s="31">
        <f>Data!$AA230^2/SQRT(Data!$AA230^2+Data!$AB230^2+Data!$AC230^2)</f>
        <v>2.064741605</v>
      </c>
      <c r="AF230" s="31">
        <f>Data!$AB230^2/SQRT(Data!$AA230^2+Data!$AB230^2+Data!$AC230^2)</f>
        <v>2.064741605</v>
      </c>
      <c r="AG230" s="31">
        <f>Data!$AC230^2/SQRT(Data!$AA230^2+Data!$AB230^2+Data!$AC230^2)</f>
        <v>0.2294157339</v>
      </c>
      <c r="AH230" s="30">
        <f>Data!$S230-Data!$T230</f>
        <v>5</v>
      </c>
      <c r="AI230" s="30">
        <f>Data!$T230-Data!$U230</f>
        <v>2</v>
      </c>
      <c r="AJ230" s="30">
        <f>Data!$U230-Data!$V230</f>
        <v>5</v>
      </c>
      <c r="AK230" s="30">
        <f>(Data!$AH230+Data!$AI230)/(Data!$AH230+Data!$AI230+Data!$AJ230)</f>
        <v>0.5833333333</v>
      </c>
      <c r="AL230" s="32">
        <f>Data!$AH230^2/SQRT(Data!$AH230^2+Data!$AI230^2+Data!$AJ230^2)</f>
        <v>3.402069087</v>
      </c>
      <c r="AM230" s="32">
        <f>Data!$AI230^2/SQRT(Data!$AH230^2+Data!$AI230^2+Data!$AJ230^2)</f>
        <v>0.544331054</v>
      </c>
      <c r="AN230" s="32">
        <f>Data!$AJ230^2/SQRT(Data!$AH230^2+Data!$AI230^2+Data!$AJ230^2)</f>
        <v>3.402069087</v>
      </c>
      <c r="AO230" s="30">
        <f>Data!$W230-Data!$X230</f>
        <v>1.5</v>
      </c>
      <c r="AP230" s="30">
        <f>Data!$X230-Data!$Y230</f>
        <v>11</v>
      </c>
      <c r="AQ230" s="30">
        <f>Data!$Y230-Data!$Z230</f>
        <v>6</v>
      </c>
      <c r="AR230" s="30">
        <f>(Data!$AO230+Data!$AP230)/(Data!$AO230+Data!$AP230+Data!$AQ230)</f>
        <v>0.6756756757</v>
      </c>
      <c r="AS230" s="33">
        <f>Data!$AO230^2/SQRT(Data!$AO230^2+Data!$AP230^2+Data!$AQ230^2)</f>
        <v>0.1782964916</v>
      </c>
      <c r="AT230" s="33">
        <f>Data!$AP230^2/SQRT(Data!$AO230^2+Data!$AP230^2+Data!$AQ230^2)</f>
        <v>9.588389106</v>
      </c>
      <c r="AU230" s="33">
        <f>Data!$AQ230^2/SQRT(Data!$AO230^2+Data!$AP230^2+Data!$AQ230^2)</f>
        <v>2.852743866</v>
      </c>
      <c r="AV230" s="34">
        <f>_xlfn.VAR.P(Data!$K230:$N230)</f>
        <v>7.5</v>
      </c>
      <c r="AW230" s="35">
        <f>_xlfn.VAR.P(Data!$C230:$F230)</f>
        <v>18.5</v>
      </c>
      <c r="AX230" s="36">
        <f>_xlfn.VAR.P(Data!$G230:$J230)</f>
        <v>59.171875</v>
      </c>
      <c r="AY230" s="37"/>
      <c r="AZ230" s="38"/>
      <c r="BA230" s="39"/>
      <c r="BB230" s="30" t="str">
        <f>IF(AND(Data!$AE230&gt;Data!$AF230,Data!$AE230&gt;Data!$AG230),"1",IF(AND(Data!$AF230&gt;Data!$AE230,Data!$AF230&gt;Data!$AG230),IF(Data!$AF230&lt;2.5*Data!$AE230,"1.2",IF(OR(Data!$AE230&gt;2.5,Data!$AE230+Data!$AF230+Data!$AG230&lt;9),"2.2","2")),IF(AND(Data!$AG230&gt;3.5*Data!$AE230,Data!$AG230&gt;3.5*Data!$AF230,Data!$AE230+Data!$AF230+Data!$AG230&gt;11,Data!$AE230+Data!$AF230&lt;2,Data!$Q230&gt;=18),"3",IF((Data!$AE230&gt;3*Data!$AF230),"1.3",IF(AND(Data!$AF230&gt;3*Data!$AE230,Data!$AF230&gt;2),"2.3","3.3")))))</f>
        <v>3.3</v>
      </c>
      <c r="BC230" s="30" t="str">
        <f>IF(AND(Data!$AL230&gt;Data!$AM230,Data!$AL230&gt;Data!$AN230),"1",IF(AND(Data!$AM230&gt;Data!$AL230,Data!$AM230&gt;Data!$AN230),IF(Data!$AM230&lt;2.5*Data!$AL230,"1.2",IF(OR(Data!$AL230&gt;2.5,Data!$AL230+Data!$AM230+Data!$AN230&lt;9),"2.2","2")),IF(AND(Data!$AN230&gt;3.5*Data!$AL230,Data!$AN230&gt;3.5*Data!$AM230,Data!$AL230+Data!$AM230+Data!$AN230&gt;11,Data!$AL230+Data!$AM230&lt;2,Data!$U230&gt;=18),"3",IF((Data!$AL230&gt;3*Data!$AM230),"1.3",IF(AND(Data!$AM230&gt;3*Data!$AL230,Data!$AM230&gt;2),"2.3","3.3")))))</f>
        <v>1.3</v>
      </c>
      <c r="BD230" s="30" t="str">
        <f>IF(AND(Data!$AS230&gt;Data!$AT230,Data!$AS230&gt;Data!$AU230),"1",IF(AND(Data!$AT230&gt;Data!$AS230,Data!$AT230&gt;Data!$AU230),IF(Data!$AT230&lt;2.5*Data!$AS230,"1.2",IF(OR(Data!$AS230&gt;2.5,Data!$AS230+Data!$AT230+Data!$AU230&lt;9),"2.2","2")),IF(AND(Data!$AU230&gt;3.5*Data!$AS230,Data!$AU230&gt;3.5*Data!$AT230,Data!$AS230+Data!$AT230+Data!$AU230&gt;11,Data!$AS230+Data!$AT230&lt;2,Data!$Y230&gt;=18),"3",IF((Data!$AS230&gt;3*Data!$AT230),"1.3",IF(AND(Data!$AT230&gt;3*Data!$AS230,Data!$AT230&gt;2),"2.3","3.3")))))</f>
        <v>2</v>
      </c>
      <c r="BE230" s="30" t="str">
        <f t="array" ref="BE230">XLOOKUP(Data!$O230,Data!$K230:$N230,$K$1:$N$1,"?",0,1)&amp;XLOOKUP(Data!$P230,Data!$K230:$N230,$K$1:$N$1,"?",0,1)&amp;XLOOKUP(Data!$Q230,Data!$K230:$N230,$K$1:$N$1,"?",0,1)</f>
        <v>ICS</v>
      </c>
      <c r="BF230" s="30" t="str">
        <f t="array" ref="BF230">XLOOKUP(Data!$S230,Data!$C230:$F230,$C$1:$F$1,"?",0,1)&amp;XLOOKUP(Data!$T230,Data!$C230:$F230,$C$1:$F$1,"?",0,1)&amp;XLOOKUP(Data!$U230,Data!$C230:$F230,$C$1:$F$1,"?",0,1)</f>
        <v>SID</v>
      </c>
      <c r="BG230" s="30" t="str">
        <f t="array" ref="BG230">XLOOKUP(Data!$W230,Data!$G230:$J230,$G$1:$J$1,"?",0,1)&amp;XLOOKUP(Data!$X230,Data!$G230:$J230,$G$1:$J$1,"?",0,1)&amp;XLOOKUP(Data!$Y230,Data!$G230:$J230,$G$1:$J$1,"?",0,1)</f>
        <v>ICD</v>
      </c>
      <c r="BH230" s="30" t="str">
        <f>VLOOKUP(LEFT(Data!$BE230,Data!$BB230),'Key 2'!$A$1:$C$40,2,FALSE)</f>
        <v>ISC</v>
      </c>
      <c r="BI230" s="30" t="str">
        <f>VLOOKUP(LEFT(Data!$BF230,Data!$BC230),'Key 2'!$A$1:$C$40,2,FALSE)</f>
        <v>S</v>
      </c>
      <c r="BJ230" s="30" t="str">
        <f>VLOOKUP(LEFT(Data!$BG230,Data!$BD230),'Key 2'!$A$1:$C$40,2,FALSE)</f>
        <v>IC</v>
      </c>
      <c r="BK230" s="30" t="str">
        <f>IF(AND(Data!$AV230&gt;=15,Data!$O230&gt;=20),"DG",IF(AND(Data!$AW230&gt;=15,Data!$S230&gt;=20),"MG",IF(AND(Data!$AV230&gt;=15,Data!$W230&gt;=20),"LG","0")))</f>
        <v>MG</v>
      </c>
      <c r="BL230" s="30" t="str">
        <f>IF(AND(Data!$BK230="DG",Data!$AW230&gt;=15,Data!$S230&gt;=20,Data!$BH230&lt;&gt;Data!$BI230),"MG","LG")</f>
        <v>LG</v>
      </c>
      <c r="BM230" s="30" t="str">
        <f>IF(Data!$BK230="DG",Data!$BH230,IF(Data!$BK230="MG",Data!$BI230,Data!$BJ230))</f>
        <v>S</v>
      </c>
      <c r="BN230" s="30" t="str">
        <f>IF(Data!$BL230="DG",Data!$BH230,IF(Data!$BL230="MG",Data!$BI230,Data!$BJ230))</f>
        <v>IC</v>
      </c>
      <c r="BO230" s="40"/>
      <c r="BP230" s="40"/>
      <c r="BQ230" s="40"/>
      <c r="BR230" s="41"/>
      <c r="BS230" s="41"/>
      <c r="BT230" s="41" t="str">
        <f>VLOOKUP(Data!$BR230,'Key 1'!$B$1:$D$15,2,FALSE)</f>
        <v>TI</v>
      </c>
      <c r="BU230" s="41" t="str">
        <f>VLOOKUP(Data!$BS230,'Key 1'!$B$1:$D$15,2,FALSE)</f>
        <v>TI</v>
      </c>
      <c r="BV230" s="41">
        <f>VLOOKUP(Data!$BR230,'Key 1'!$B$1:$D$15,3,FALSE)</f>
        <v>0</v>
      </c>
      <c r="BW230" s="41">
        <f>VLOOKUP(Data!$BS230,'Key 1'!$B$1:$D$15,3,FALSE)</f>
        <v>0</v>
      </c>
      <c r="BX230" s="41" t="str">
        <f>IF(Data!$BK230="DG",IF(INT(Data!$BB230)-Data!$BB230&lt;0,"Low","High"),IF(Data!$BK230="MG",IF(INT(Data!$BC230)-Data!$BC230&lt;0,"Low","High"),IF(Data!$BK230="LG",IF(INT(Data!$BD230)-Data!$BD230&lt;0,"Low","High"),"High")))</f>
        <v>Low</v>
      </c>
      <c r="BY230" s="41" t="str">
        <f>IF(Data!$BL230="DG",IF(INT(Data!$BB230)-Data!$BB230&lt;0,"Low","High"),IF(Data!$BL230="MG",IF(INT(Data!$BC230)-Data!$BC230&lt;0,"Low","High"),IF(Data!$BL230="LG",IF(INT(Data!$BD230)-Data!$BD230&lt;0,"Low","High"),"High")))</f>
        <v>High</v>
      </c>
      <c r="BZ230" s="41" t="str">
        <f>IF(AND(Data!$BX230="High",Data!$BY230="High"),"High","Low")</f>
        <v>Low</v>
      </c>
      <c r="CA230" s="41" t="str">
        <f>IF(AND(Data!$BM230=Data!$BT230,Data!$BN230=Data!$BU230),"Matched",IF(Data!$BM230=Data!$BT230,"Sec Missed", IF(Data!$BN230=Data!$BU230," Pri Missed", "Both Missed")))</f>
        <v>Both Missed</v>
      </c>
      <c r="CB230" s="43" t="s">
        <v>100</v>
      </c>
      <c r="CC230" s="42">
        <v>100.0</v>
      </c>
      <c r="CD230" s="42">
        <v>100.0</v>
      </c>
      <c r="CE230" s="44"/>
      <c r="CF230" s="43" t="s">
        <v>2</v>
      </c>
      <c r="CG230" s="43" t="s">
        <v>96</v>
      </c>
      <c r="CH230" s="45" t="s">
        <v>2</v>
      </c>
      <c r="CI230" s="43" t="s">
        <v>102</v>
      </c>
      <c r="CJ230" s="42">
        <v>100.0</v>
      </c>
      <c r="CK230" s="43" t="s">
        <v>96</v>
      </c>
      <c r="CL230" s="43" t="s">
        <v>98</v>
      </c>
      <c r="CM230" s="42">
        <v>100.0</v>
      </c>
      <c r="CN230" s="43" t="s">
        <v>99</v>
      </c>
      <c r="CO230" s="1"/>
      <c r="CP230" s="1"/>
      <c r="CQ230" s="1"/>
      <c r="CR230" s="1"/>
      <c r="CS230" s="1"/>
      <c r="CT230" s="1"/>
      <c r="CU230" s="1"/>
    </row>
    <row r="231" ht="48.0" customHeight="1">
      <c r="A231" s="28">
        <v>2385.0</v>
      </c>
      <c r="B231" s="29">
        <v>28.0</v>
      </c>
      <c r="C231" s="30">
        <v>25.0</v>
      </c>
      <c r="D231" s="30">
        <v>26.125</v>
      </c>
      <c r="E231" s="30">
        <v>1.0</v>
      </c>
      <c r="F231" s="30">
        <v>7.0</v>
      </c>
      <c r="G231" s="30">
        <v>27.0</v>
      </c>
      <c r="H231" s="30">
        <v>16.0</v>
      </c>
      <c r="I231" s="30">
        <v>4.0</v>
      </c>
      <c r="J231" s="30">
        <v>8.0</v>
      </c>
      <c r="K231" s="30">
        <v>26.0</v>
      </c>
      <c r="L231" s="30">
        <v>23.875</v>
      </c>
      <c r="M231" s="30">
        <v>2.8</v>
      </c>
      <c r="N231" s="30">
        <v>7.0</v>
      </c>
      <c r="O231" s="31">
        <f>LARGE(Data!$K231:$N231,1)</f>
        <v>26</v>
      </c>
      <c r="P231" s="31">
        <f>LARGE(Data!$K231:$N231,2)</f>
        <v>23.875</v>
      </c>
      <c r="Q231" s="31">
        <f>LARGE(Data!$K231:$N231,3)</f>
        <v>7</v>
      </c>
      <c r="R231" s="31">
        <f>LARGE(Data!$K231:$N231,4)</f>
        <v>2.8</v>
      </c>
      <c r="S231" s="32">
        <f>LARGE(Data!$C231:$F231,1)</f>
        <v>26.125</v>
      </c>
      <c r="T231" s="32">
        <f>LARGE(Data!$C231:$F231,2)</f>
        <v>25</v>
      </c>
      <c r="U231" s="32">
        <f>LARGE(Data!$C231:$F231,3)</f>
        <v>7</v>
      </c>
      <c r="V231" s="32">
        <f>LARGE(Data!$C231:$F231,4)</f>
        <v>1</v>
      </c>
      <c r="W231" s="33">
        <f>LARGE(Data!$G231:$J231,1)</f>
        <v>27</v>
      </c>
      <c r="X231" s="33">
        <f>LARGE(Data!$G231:$J231,2)</f>
        <v>16</v>
      </c>
      <c r="Y231" s="33">
        <f>LARGE(Data!$G231:$J231,3)</f>
        <v>8</v>
      </c>
      <c r="Z231" s="33">
        <f>LARGE(Data!$G231:$J231,4)</f>
        <v>4</v>
      </c>
      <c r="AA231" s="30">
        <f>Data!$O231-Data!$P231</f>
        <v>2.125</v>
      </c>
      <c r="AB231" s="30">
        <f>Data!$P231-Data!$Q231</f>
        <v>16.875</v>
      </c>
      <c r="AC231" s="30">
        <f>Data!$Q231-Data!$R231</f>
        <v>4.2</v>
      </c>
      <c r="AD231" s="30">
        <f>(Data!$AA231+Data!$AB231)/SUM(Data!$AA231:$AC231)</f>
        <v>0.8189655172</v>
      </c>
      <c r="AE231" s="31">
        <f>Data!$AA231^2/SQRT(Data!$AA231^2+Data!$AB231^2+Data!$AC231^2)</f>
        <v>0.2577533922</v>
      </c>
      <c r="AF231" s="31">
        <f>Data!$AB231^2/SQRT(Data!$AA231^2+Data!$AB231^2+Data!$AC231^2)</f>
        <v>16.25451755</v>
      </c>
      <c r="AG231" s="31">
        <f>Data!$AC231^2/SQRT(Data!$AA231^2+Data!$AB231^2+Data!$AC231^2)</f>
        <v>1.006897127</v>
      </c>
      <c r="AH231" s="30">
        <f>Data!$S231-Data!$T231</f>
        <v>1.125</v>
      </c>
      <c r="AI231" s="30">
        <f>Data!$T231-Data!$U231</f>
        <v>18</v>
      </c>
      <c r="AJ231" s="30">
        <f>Data!$U231-Data!$V231</f>
        <v>6</v>
      </c>
      <c r="AK231" s="30">
        <f>(Data!$AH231+Data!$AI231)/(Data!$AH231+Data!$AI231+Data!$AJ231)</f>
        <v>0.7611940299</v>
      </c>
      <c r="AL231" s="32">
        <f>Data!$AH231^2/SQRT(Data!$AH231^2+Data!$AI231^2+Data!$AJ231^2)</f>
        <v>0.06658734901</v>
      </c>
      <c r="AM231" s="32">
        <f>Data!$AI231^2/SQRT(Data!$AH231^2+Data!$AI231^2+Data!$AJ231^2)</f>
        <v>17.04636135</v>
      </c>
      <c r="AN231" s="32">
        <f>Data!$AJ231^2/SQRT(Data!$AH231^2+Data!$AI231^2+Data!$AJ231^2)</f>
        <v>1.89404015</v>
      </c>
      <c r="AO231" s="30">
        <f>Data!$W231-Data!$X231</f>
        <v>11</v>
      </c>
      <c r="AP231" s="30">
        <f>Data!$X231-Data!$Y231</f>
        <v>8</v>
      </c>
      <c r="AQ231" s="30">
        <f>Data!$Y231-Data!$Z231</f>
        <v>4</v>
      </c>
      <c r="AR231" s="30">
        <f>(Data!$AO231+Data!$AP231)/(Data!$AO231+Data!$AP231+Data!$AQ231)</f>
        <v>0.8260869565</v>
      </c>
      <c r="AS231" s="33">
        <f>Data!$AO231^2/SQRT(Data!$AO231^2+Data!$AP231^2+Data!$AQ231^2)</f>
        <v>8.534681952</v>
      </c>
      <c r="AT231" s="33">
        <f>Data!$AP231^2/SQRT(Data!$AO231^2+Data!$AP231^2+Data!$AQ231^2)</f>
        <v>4.514211941</v>
      </c>
      <c r="AU231" s="33">
        <f>Data!$AQ231^2/SQRT(Data!$AO231^2+Data!$AP231^2+Data!$AQ231^2)</f>
        <v>1.128552985</v>
      </c>
      <c r="AV231" s="34">
        <f>_xlfn.VAR.P(Data!$K231:$N231)</f>
        <v>103.1448047</v>
      </c>
      <c r="AW231" s="35">
        <f>_xlfn.VAR.P(Data!$C231:$F231)</f>
        <v>120.8935547</v>
      </c>
      <c r="AX231" s="36">
        <f>_xlfn.VAR.P(Data!$G231:$J231)</f>
        <v>77.1875</v>
      </c>
      <c r="AY231" s="37"/>
      <c r="AZ231" s="38"/>
      <c r="BA231" s="39"/>
      <c r="BB231" s="30" t="str">
        <f>IF(AND(Data!$AE231&gt;Data!$AF231,Data!$AE231&gt;Data!$AG231),"1",IF(AND(Data!$AF231&gt;Data!$AE231,Data!$AF231&gt;Data!$AG231),IF(Data!$AF231&lt;2.5*Data!$AE231,"1.2",IF(OR(Data!$AE231&gt;2.5,Data!$AE231+Data!$AF231+Data!$AG231&lt;9),"2.2","2")),IF(AND(Data!$AG231&gt;3.5*Data!$AE231,Data!$AG231&gt;3.5*Data!$AF231,Data!$AE231+Data!$AF231+Data!$AG231&gt;11,Data!$AE231+Data!$AF231&lt;2,Data!$Q231&gt;=18),"3",IF((Data!$AE231&gt;3*Data!$AF231),"1.3",IF(AND(Data!$AF231&gt;3*Data!$AE231,Data!$AF231&gt;2),"2.3","3.3")))))</f>
        <v>2</v>
      </c>
      <c r="BC231" s="30" t="str">
        <f>IF(AND(Data!$AL231&gt;Data!$AM231,Data!$AL231&gt;Data!$AN231),"1",IF(AND(Data!$AM231&gt;Data!$AL231,Data!$AM231&gt;Data!$AN231),IF(Data!$AM231&lt;2.5*Data!$AL231,"1.2",IF(OR(Data!$AL231&gt;2.5,Data!$AL231+Data!$AM231+Data!$AN231&lt;9),"2.2","2")),IF(AND(Data!$AN231&gt;3.5*Data!$AL231,Data!$AN231&gt;3.5*Data!$AM231,Data!$AL231+Data!$AM231+Data!$AN231&gt;11,Data!$AL231+Data!$AM231&lt;2,Data!$U231&gt;=18),"3",IF((Data!$AL231&gt;3*Data!$AM231),"1.3",IF(AND(Data!$AM231&gt;3*Data!$AL231,Data!$AM231&gt;2),"2.3","3.3")))))</f>
        <v>2</v>
      </c>
      <c r="BD231" s="30" t="str">
        <f>IF(AND(Data!$AS231&gt;Data!$AT231,Data!$AS231&gt;Data!$AU231),"1",IF(AND(Data!$AT231&gt;Data!$AS231,Data!$AT231&gt;Data!$AU231),IF(Data!$AT231&lt;2.5*Data!$AS231,"1.2",IF(OR(Data!$AS231&gt;2.5,Data!$AS231+Data!$AT231+Data!$AU231&lt;9),"2.2","2")),IF(AND(Data!$AU231&gt;3.5*Data!$AS231,Data!$AU231&gt;3.5*Data!$AT231,Data!$AS231+Data!$AT231+Data!$AU231&gt;11,Data!$AS231+Data!$AT231&lt;2,Data!$Y231&gt;=18),"3",IF((Data!$AS231&gt;3*Data!$AT231),"1.3",IF(AND(Data!$AT231&gt;3*Data!$AS231,Data!$AT231&gt;2),"2.3","3.3")))))</f>
        <v>1</v>
      </c>
      <c r="BE231" s="30" t="str">
        <f t="array" ref="BE231">XLOOKUP(Data!$O231,Data!$K231:$N231,$K$1:$N$1,"?",0,1)&amp;XLOOKUP(Data!$P231,Data!$K231:$N231,$K$1:$N$1,"?",0,1)&amp;XLOOKUP(Data!$Q231,Data!$K231:$N231,$K$1:$N$1,"?",0,1)</f>
        <v>DIC</v>
      </c>
      <c r="BF231" s="30" t="str">
        <f t="array" ref="BF231">XLOOKUP(Data!$S231,Data!$C231:$F231,$C$1:$F$1,"?",0,1)&amp;XLOOKUP(Data!$T231,Data!$C231:$F231,$C$1:$F$1,"?",0,1)&amp;XLOOKUP(Data!$U231,Data!$C231:$F231,$C$1:$F$1,"?",0,1)</f>
        <v>IDC</v>
      </c>
      <c r="BG231" s="30" t="str">
        <f t="array" ref="BG231">XLOOKUP(Data!$W231,Data!$G231:$J231,$G$1:$J$1,"?",0,1)&amp;XLOOKUP(Data!$X231,Data!$G231:$J231,$G$1:$J$1,"?",0,1)&amp;XLOOKUP(Data!$Y231,Data!$G231:$J231,$G$1:$J$1,"?",0,1)</f>
        <v>DIC</v>
      </c>
      <c r="BH231" s="30" t="str">
        <f>VLOOKUP(LEFT(Data!$BE231,Data!$BB231),'Key 2'!$A$1:$C$40,2,FALSE)</f>
        <v>DI</v>
      </c>
      <c r="BI231" s="30" t="str">
        <f>VLOOKUP(LEFT(Data!$BF231,Data!$BC231),'Key 2'!$A$1:$C$40,2,FALSE)</f>
        <v>DI</v>
      </c>
      <c r="BJ231" s="30" t="str">
        <f>VLOOKUP(LEFT(Data!$BG231,Data!$BD231),'Key 2'!$A$1:$C$40,2,FALSE)</f>
        <v>D</v>
      </c>
      <c r="BK231" s="30" t="str">
        <f>IF(AND(Data!$AV231&gt;=15,Data!$O231&gt;=20),"DG",IF(AND(Data!$AW231&gt;=15,Data!$S231&gt;=20),"MG",IF(AND(Data!$AV231&gt;=15,Data!$W231&gt;=20),"LG","0")))</f>
        <v>DG</v>
      </c>
      <c r="BL231" s="30" t="str">
        <f>IF(AND(Data!$BK231="DG",Data!$AW231&gt;=15,Data!$S231&gt;=20,Data!$BH231&lt;&gt;Data!$BI231),"MG","LG")</f>
        <v>LG</v>
      </c>
      <c r="BM231" s="30" t="str">
        <f>IF(Data!$BK231="DG",Data!$BH231,IF(Data!$BK231="MG",Data!$BI231,Data!$BJ231))</f>
        <v>DI</v>
      </c>
      <c r="BN231" s="30" t="str">
        <f>IF(Data!$BL231="DG",Data!$BH231,IF(Data!$BL231="MG",Data!$BI231,Data!$BJ231))</f>
        <v>D</v>
      </c>
      <c r="BO231" s="40"/>
      <c r="BP231" s="40"/>
      <c r="BQ231" s="40"/>
      <c r="BR231" s="41"/>
      <c r="BS231" s="41"/>
      <c r="BT231" s="41" t="str">
        <f>VLOOKUP(Data!$BR231,'Key 1'!$B$1:$D$15,2,FALSE)</f>
        <v>TI</v>
      </c>
      <c r="BU231" s="41" t="str">
        <f>VLOOKUP(Data!$BS231,'Key 1'!$B$1:$D$15,2,FALSE)</f>
        <v>TI</v>
      </c>
      <c r="BV231" s="41">
        <f>VLOOKUP(Data!$BR231,'Key 1'!$B$1:$D$15,3,FALSE)</f>
        <v>0</v>
      </c>
      <c r="BW231" s="41">
        <f>VLOOKUP(Data!$BS231,'Key 1'!$B$1:$D$15,3,FALSE)</f>
        <v>0</v>
      </c>
      <c r="BX231" s="41" t="str">
        <f>IF(Data!$BK231="DG",IF(INT(Data!$BB231)-Data!$BB231&lt;0,"Low","High"),IF(Data!$BK231="MG",IF(INT(Data!$BC231)-Data!$BC231&lt;0,"Low","High"),IF(Data!$BK231="LG",IF(INT(Data!$BD231)-Data!$BD231&lt;0,"Low","High"),"High")))</f>
        <v>High</v>
      </c>
      <c r="BY231" s="41" t="str">
        <f>IF(Data!$BL231="DG",IF(INT(Data!$BB231)-Data!$BB231&lt;0,"Low","High"),IF(Data!$BL231="MG",IF(INT(Data!$BC231)-Data!$BC231&lt;0,"Low","High"),IF(Data!$BL231="LG",IF(INT(Data!$BD231)-Data!$BD231&lt;0,"Low","High"),"High")))</f>
        <v>High</v>
      </c>
      <c r="BZ231" s="41" t="str">
        <f>IF(AND(Data!$BX231="High",Data!$BY231="High"),"High","Low")</f>
        <v>High</v>
      </c>
      <c r="CA231" s="41" t="str">
        <f>IF(AND(Data!$BM231=Data!$BT231,Data!$BN231=Data!$BU231),"Matched",IF(Data!$BM231=Data!$BT231,"Sec Missed", IF(Data!$BN231=Data!$BU231," Pri Missed", "Both Missed")))</f>
        <v>Both Missed</v>
      </c>
      <c r="CB231" s="42">
        <v>100.0</v>
      </c>
      <c r="CC231" s="42">
        <v>100.0</v>
      </c>
      <c r="CD231" s="42">
        <v>100.0</v>
      </c>
      <c r="CE231" s="43" t="s">
        <v>15</v>
      </c>
      <c r="CF231" s="43" t="s">
        <v>15</v>
      </c>
      <c r="CG231" s="43" t="s">
        <v>0</v>
      </c>
      <c r="CH231" s="45" t="s">
        <v>15</v>
      </c>
      <c r="CI231" s="43" t="s">
        <v>97</v>
      </c>
      <c r="CJ231" s="42">
        <v>100.0</v>
      </c>
      <c r="CK231" s="43" t="s">
        <v>0</v>
      </c>
      <c r="CL231" s="43" t="s">
        <v>98</v>
      </c>
      <c r="CM231" s="42">
        <v>100.0</v>
      </c>
      <c r="CN231" s="43" t="s">
        <v>103</v>
      </c>
      <c r="CO231" s="1"/>
      <c r="CP231" s="1"/>
      <c r="CQ231" s="1"/>
      <c r="CR231" s="1"/>
      <c r="CS231" s="1"/>
      <c r="CT231" s="1"/>
      <c r="CU231" s="1"/>
    </row>
    <row r="232" ht="48.0" customHeight="1">
      <c r="A232" s="28">
        <v>2386.0</v>
      </c>
      <c r="B232" s="29">
        <v>28.0</v>
      </c>
      <c r="C232" s="30">
        <v>19.0</v>
      </c>
      <c r="D232" s="30">
        <v>12.0</v>
      </c>
      <c r="E232" s="30">
        <v>10.0</v>
      </c>
      <c r="F232" s="30">
        <v>24.0</v>
      </c>
      <c r="G232" s="30">
        <v>22.0</v>
      </c>
      <c r="H232" s="30">
        <v>10.0</v>
      </c>
      <c r="I232" s="30">
        <v>9.0</v>
      </c>
      <c r="J232" s="30">
        <v>11.0</v>
      </c>
      <c r="K232" s="30">
        <v>20.0</v>
      </c>
      <c r="L232" s="30">
        <v>9.5</v>
      </c>
      <c r="M232" s="30">
        <v>8.0</v>
      </c>
      <c r="N232" s="30">
        <v>19.0</v>
      </c>
      <c r="O232" s="31">
        <f>LARGE(Data!$K232:$N232,1)</f>
        <v>20</v>
      </c>
      <c r="P232" s="31">
        <f>LARGE(Data!$K232:$N232,2)</f>
        <v>19</v>
      </c>
      <c r="Q232" s="31">
        <f>LARGE(Data!$K232:$N232,3)</f>
        <v>9.5</v>
      </c>
      <c r="R232" s="31">
        <f>LARGE(Data!$K232:$N232,4)</f>
        <v>8</v>
      </c>
      <c r="S232" s="32">
        <f>LARGE(Data!$C232:$F232,1)</f>
        <v>24</v>
      </c>
      <c r="T232" s="32">
        <f>LARGE(Data!$C232:$F232,2)</f>
        <v>19</v>
      </c>
      <c r="U232" s="32">
        <f>LARGE(Data!$C232:$F232,3)</f>
        <v>12</v>
      </c>
      <c r="V232" s="32">
        <f>LARGE(Data!$C232:$F232,4)</f>
        <v>10</v>
      </c>
      <c r="W232" s="33">
        <f>LARGE(Data!$G232:$J232,1)</f>
        <v>22</v>
      </c>
      <c r="X232" s="33">
        <f>LARGE(Data!$G232:$J232,2)</f>
        <v>11</v>
      </c>
      <c r="Y232" s="33">
        <f>LARGE(Data!$G232:$J232,3)</f>
        <v>10</v>
      </c>
      <c r="Z232" s="33">
        <f>LARGE(Data!$G232:$J232,4)</f>
        <v>9</v>
      </c>
      <c r="AA232" s="30">
        <f>Data!$O232-Data!$P232</f>
        <v>1</v>
      </c>
      <c r="AB232" s="30">
        <f>Data!$P232-Data!$Q232</f>
        <v>9.5</v>
      </c>
      <c r="AC232" s="30">
        <f>Data!$Q232-Data!$R232</f>
        <v>1.5</v>
      </c>
      <c r="AD232" s="30">
        <f>(Data!$AA232+Data!$AB232)/SUM(Data!$AA232:$AC232)</f>
        <v>0.875</v>
      </c>
      <c r="AE232" s="31">
        <f>Data!$AA232^2/SQRT(Data!$AA232^2+Data!$AB232^2+Data!$AC232^2)</f>
        <v>0.103417538</v>
      </c>
      <c r="AF232" s="31">
        <f>Data!$AB232^2/SQRT(Data!$AA232^2+Data!$AB232^2+Data!$AC232^2)</f>
        <v>9.333432804</v>
      </c>
      <c r="AG232" s="31">
        <f>Data!$AC232^2/SQRT(Data!$AA232^2+Data!$AB232^2+Data!$AC232^2)</f>
        <v>0.2326894605</v>
      </c>
      <c r="AH232" s="30">
        <f>Data!$S232-Data!$T232</f>
        <v>5</v>
      </c>
      <c r="AI232" s="30">
        <f>Data!$T232-Data!$U232</f>
        <v>7</v>
      </c>
      <c r="AJ232" s="30">
        <f>Data!$U232-Data!$V232</f>
        <v>2</v>
      </c>
      <c r="AK232" s="30">
        <f>(Data!$AH232+Data!$AI232)/(Data!$AH232+Data!$AI232+Data!$AJ232)</f>
        <v>0.8571428571</v>
      </c>
      <c r="AL232" s="32">
        <f>Data!$AH232^2/SQRT(Data!$AH232^2+Data!$AI232^2+Data!$AJ232^2)</f>
        <v>2.830692585</v>
      </c>
      <c r="AM232" s="32">
        <f>Data!$AI232^2/SQRT(Data!$AH232^2+Data!$AI232^2+Data!$AJ232^2)</f>
        <v>5.548157467</v>
      </c>
      <c r="AN232" s="32">
        <f>Data!$AJ232^2/SQRT(Data!$AH232^2+Data!$AI232^2+Data!$AJ232^2)</f>
        <v>0.4529108137</v>
      </c>
      <c r="AO232" s="30">
        <f>Data!$W232-Data!$X232</f>
        <v>11</v>
      </c>
      <c r="AP232" s="30">
        <f>Data!$X232-Data!$Y232</f>
        <v>1</v>
      </c>
      <c r="AQ232" s="30">
        <f>Data!$Y232-Data!$Z232</f>
        <v>1</v>
      </c>
      <c r="AR232" s="30">
        <f>(Data!$AO232+Data!$AP232)/(Data!$AO232+Data!$AP232+Data!$AQ232)</f>
        <v>0.9230769231</v>
      </c>
      <c r="AS232" s="33">
        <f>Data!$AO232^2/SQRT(Data!$AO232^2+Data!$AP232^2+Data!$AQ232^2)</f>
        <v>10.91020258</v>
      </c>
      <c r="AT232" s="33">
        <f>Data!$AP232^2/SQRT(Data!$AO232^2+Data!$AP232^2+Data!$AQ232^2)</f>
        <v>0.09016696347</v>
      </c>
      <c r="AU232" s="33">
        <f>Data!$AQ232^2/SQRT(Data!$AO232^2+Data!$AP232^2+Data!$AQ232^2)</f>
        <v>0.09016696347</v>
      </c>
      <c r="AV232" s="34">
        <f>_xlfn.VAR.P(Data!$K232:$N232)</f>
        <v>29.296875</v>
      </c>
      <c r="AW232" s="35">
        <f>_xlfn.VAR.P(Data!$C232:$F232)</f>
        <v>31.1875</v>
      </c>
      <c r="AX232" s="36">
        <f>_xlfn.VAR.P(Data!$G232:$J232)</f>
        <v>27.5</v>
      </c>
      <c r="AY232" s="37"/>
      <c r="AZ232" s="38"/>
      <c r="BA232" s="39"/>
      <c r="BB232" s="30" t="str">
        <f>IF(AND(Data!$AE232&gt;Data!$AF232,Data!$AE232&gt;Data!$AG232),"1",IF(AND(Data!$AF232&gt;Data!$AE232,Data!$AF232&gt;Data!$AG232),IF(Data!$AF232&lt;2.5*Data!$AE232,"1.2",IF(OR(Data!$AE232&gt;2.5,Data!$AE232+Data!$AF232+Data!$AG232&lt;9),"2.2","2")),IF(AND(Data!$AG232&gt;3.5*Data!$AE232,Data!$AG232&gt;3.5*Data!$AF232,Data!$AE232+Data!$AF232+Data!$AG232&gt;11,Data!$AE232+Data!$AF232&lt;2,Data!$Q232&gt;=18),"3",IF((Data!$AE232&gt;3*Data!$AF232),"1.3",IF(AND(Data!$AF232&gt;3*Data!$AE232,Data!$AF232&gt;2),"2.3","3.3")))))</f>
        <v>2</v>
      </c>
      <c r="BC232" s="30" t="str">
        <f>IF(AND(Data!$AL232&gt;Data!$AM232,Data!$AL232&gt;Data!$AN232),"1",IF(AND(Data!$AM232&gt;Data!$AL232,Data!$AM232&gt;Data!$AN232),IF(Data!$AM232&lt;2.5*Data!$AL232,"1.2",IF(OR(Data!$AL232&gt;2.5,Data!$AL232+Data!$AM232+Data!$AN232&lt;9),"2.2","2")),IF(AND(Data!$AN232&gt;3.5*Data!$AL232,Data!$AN232&gt;3.5*Data!$AM232,Data!$AL232+Data!$AM232+Data!$AN232&gt;11,Data!$AL232+Data!$AM232&lt;2,Data!$U232&gt;=18),"3",IF((Data!$AL232&gt;3*Data!$AM232),"1.3",IF(AND(Data!$AM232&gt;3*Data!$AL232,Data!$AM232&gt;2),"2.3","3.3")))))</f>
        <v>1.2</v>
      </c>
      <c r="BD232" s="30" t="str">
        <f>IF(AND(Data!$AS232&gt;Data!$AT232,Data!$AS232&gt;Data!$AU232),"1",IF(AND(Data!$AT232&gt;Data!$AS232,Data!$AT232&gt;Data!$AU232),IF(Data!$AT232&lt;2.5*Data!$AS232,"1.2",IF(OR(Data!$AS232&gt;2.5,Data!$AS232+Data!$AT232+Data!$AU232&lt;9),"2.2","2")),IF(AND(Data!$AU232&gt;3.5*Data!$AS232,Data!$AU232&gt;3.5*Data!$AT232,Data!$AS232+Data!$AT232+Data!$AU232&gt;11,Data!$AS232+Data!$AT232&lt;2,Data!$Y232&gt;=18),"3",IF((Data!$AS232&gt;3*Data!$AT232),"1.3",IF(AND(Data!$AT232&gt;3*Data!$AS232,Data!$AT232&gt;2),"2.3","3.3")))))</f>
        <v>1</v>
      </c>
      <c r="BE232" s="30" t="str">
        <f t="array" ref="BE232">XLOOKUP(Data!$O232,Data!$K232:$N232,$K$1:$N$1,"?",0,1)&amp;XLOOKUP(Data!$P232,Data!$K232:$N232,$K$1:$N$1,"?",0,1)&amp;XLOOKUP(Data!$Q232,Data!$K232:$N232,$K$1:$N$1,"?",0,1)</f>
        <v>DCI</v>
      </c>
      <c r="BF232" s="30" t="str">
        <f t="array" ref="BF232">XLOOKUP(Data!$S232,Data!$C232:$F232,$C$1:$F$1,"?",0,1)&amp;XLOOKUP(Data!$T232,Data!$C232:$F232,$C$1:$F$1,"?",0,1)&amp;XLOOKUP(Data!$U232,Data!$C232:$F232,$C$1:$F$1,"?",0,1)</f>
        <v>CDI</v>
      </c>
      <c r="BG232" s="30" t="str">
        <f t="array" ref="BG232">XLOOKUP(Data!$W232,Data!$G232:$J232,$G$1:$J$1,"?",0,1)&amp;XLOOKUP(Data!$X232,Data!$G232:$J232,$G$1:$J$1,"?",0,1)&amp;XLOOKUP(Data!$Y232,Data!$G232:$J232,$G$1:$J$1,"?",0,1)</f>
        <v>DCI</v>
      </c>
      <c r="BH232" s="30" t="str">
        <f>VLOOKUP(LEFT(Data!$BE232,Data!$BB232),'Key 2'!$A$1:$C$40,2,FALSE)</f>
        <v>DC</v>
      </c>
      <c r="BI232" s="30" t="str">
        <f>VLOOKUP(LEFT(Data!$BF232,Data!$BC232),'Key 2'!$A$1:$C$40,2,FALSE)</f>
        <v>C</v>
      </c>
      <c r="BJ232" s="30" t="str">
        <f>VLOOKUP(LEFT(Data!$BG232,Data!$BD232),'Key 2'!$A$1:$C$40,2,FALSE)</f>
        <v>D</v>
      </c>
      <c r="BK232" s="30" t="str">
        <f>IF(AND(Data!$AV232&gt;=15,Data!$O232&gt;=20),"DG",IF(AND(Data!$AW232&gt;=15,Data!$S232&gt;=20),"MG",IF(AND(Data!$AV232&gt;=15,Data!$W232&gt;=20),"LG","0")))</f>
        <v>DG</v>
      </c>
      <c r="BL232" s="30" t="str">
        <f>IF(AND(Data!$BK232="DG",Data!$AW232&gt;=15,Data!$S232&gt;=20,Data!$BH232&lt;&gt;Data!$BI232),"MG","LG")</f>
        <v>MG</v>
      </c>
      <c r="BM232" s="30" t="str">
        <f>IF(Data!$BK232="DG",Data!$BH232,IF(Data!$BK232="MG",Data!$BI232,Data!$BJ232))</f>
        <v>DC</v>
      </c>
      <c r="BN232" s="30" t="str">
        <f>IF(Data!$BL232="DG",Data!$BH232,IF(Data!$BL232="MG",Data!$BI232,Data!$BJ232))</f>
        <v>C</v>
      </c>
      <c r="BO232" s="40"/>
      <c r="BP232" s="40"/>
      <c r="BQ232" s="40"/>
      <c r="BR232" s="41"/>
      <c r="BS232" s="41"/>
      <c r="BT232" s="41" t="str">
        <f>VLOOKUP(Data!$BR232,'Key 1'!$B$1:$D$15,2,FALSE)</f>
        <v>TI</v>
      </c>
      <c r="BU232" s="41" t="str">
        <f>VLOOKUP(Data!$BS232,'Key 1'!$B$1:$D$15,2,FALSE)</f>
        <v>TI</v>
      </c>
      <c r="BV232" s="41">
        <f>VLOOKUP(Data!$BR232,'Key 1'!$B$1:$D$15,3,FALSE)</f>
        <v>0</v>
      </c>
      <c r="BW232" s="41">
        <f>VLOOKUP(Data!$BS232,'Key 1'!$B$1:$D$15,3,FALSE)</f>
        <v>0</v>
      </c>
      <c r="BX232" s="41" t="str">
        <f>IF(Data!$BK232="DG",IF(INT(Data!$BB232)-Data!$BB232&lt;0,"Low","High"),IF(Data!$BK232="MG",IF(INT(Data!$BC232)-Data!$BC232&lt;0,"Low","High"),IF(Data!$BK232="LG",IF(INT(Data!$BD232)-Data!$BD232&lt;0,"Low","High"),"High")))</f>
        <v>High</v>
      </c>
      <c r="BY232" s="41" t="str">
        <f>IF(Data!$BL232="DG",IF(INT(Data!$BB232)-Data!$BB232&lt;0,"Low","High"),IF(Data!$BL232="MG",IF(INT(Data!$BC232)-Data!$BC232&lt;0,"Low","High"),IF(Data!$BL232="LG",IF(INT(Data!$BD232)-Data!$BD232&lt;0,"Low","High"),"High")))</f>
        <v>Low</v>
      </c>
      <c r="BZ232" s="41" t="str">
        <f>IF(AND(Data!$BX232="High",Data!$BY232="High"),"High","Low")</f>
        <v>Low</v>
      </c>
      <c r="CA232" s="41" t="str">
        <f>IF(AND(Data!$BM232=Data!$BT232,Data!$BN232=Data!$BU232),"Matched",IF(Data!$BM232=Data!$BT232,"Sec Missed", IF(Data!$BN232=Data!$BU232," Pri Missed", "Both Missed")))</f>
        <v>Both Missed</v>
      </c>
      <c r="CB232" s="42">
        <v>100.0</v>
      </c>
      <c r="CC232" s="42">
        <v>100.0</v>
      </c>
      <c r="CD232" s="42">
        <v>100.0</v>
      </c>
      <c r="CE232" s="43" t="s">
        <v>17</v>
      </c>
      <c r="CF232" s="43" t="s">
        <v>17</v>
      </c>
      <c r="CG232" s="43" t="s">
        <v>0</v>
      </c>
      <c r="CH232" s="45" t="s">
        <v>17</v>
      </c>
      <c r="CI232" s="43" t="s">
        <v>97</v>
      </c>
      <c r="CJ232" s="42">
        <v>100.0</v>
      </c>
      <c r="CK232" s="43" t="s">
        <v>0</v>
      </c>
      <c r="CL232" s="43" t="s">
        <v>98</v>
      </c>
      <c r="CM232" s="42">
        <v>100.0</v>
      </c>
      <c r="CN232" s="43" t="s">
        <v>99</v>
      </c>
      <c r="CO232" s="1"/>
      <c r="CP232" s="1"/>
      <c r="CQ232" s="1"/>
      <c r="CR232" s="1"/>
      <c r="CS232" s="1"/>
      <c r="CT232" s="1"/>
      <c r="CU232" s="1"/>
    </row>
    <row r="233" ht="48.0" customHeight="1">
      <c r="A233" s="28">
        <v>2387.0</v>
      </c>
      <c r="B233" s="29">
        <v>28.0</v>
      </c>
      <c r="C233" s="30">
        <v>23.0</v>
      </c>
      <c r="D233" s="30">
        <v>22.0</v>
      </c>
      <c r="E233" s="30">
        <v>4.0</v>
      </c>
      <c r="F233" s="30">
        <v>19.0</v>
      </c>
      <c r="G233" s="30">
        <v>28.0</v>
      </c>
      <c r="H233" s="30">
        <v>10.0</v>
      </c>
      <c r="I233" s="30">
        <v>1.9411764705882353</v>
      </c>
      <c r="J233" s="30">
        <v>14.0</v>
      </c>
      <c r="K233" s="30">
        <v>26.0</v>
      </c>
      <c r="L233" s="30">
        <v>16.0</v>
      </c>
      <c r="M233" s="30">
        <v>2.9</v>
      </c>
      <c r="N233" s="30">
        <v>16.0</v>
      </c>
      <c r="O233" s="31">
        <f>LARGE(Data!$K233:$N233,1)</f>
        <v>26</v>
      </c>
      <c r="P233" s="31">
        <f>LARGE(Data!$K233:$N233,2)</f>
        <v>16</v>
      </c>
      <c r="Q233" s="31">
        <f>LARGE(Data!$K233:$N233,3)</f>
        <v>16</v>
      </c>
      <c r="R233" s="31">
        <f>LARGE(Data!$K233:$N233,4)</f>
        <v>2.9</v>
      </c>
      <c r="S233" s="32">
        <f>LARGE(Data!$C233:$F233,1)</f>
        <v>23</v>
      </c>
      <c r="T233" s="32">
        <f>LARGE(Data!$C233:$F233,2)</f>
        <v>22</v>
      </c>
      <c r="U233" s="32">
        <f>LARGE(Data!$C233:$F233,3)</f>
        <v>19</v>
      </c>
      <c r="V233" s="32">
        <f>LARGE(Data!$C233:$F233,4)</f>
        <v>4</v>
      </c>
      <c r="W233" s="33">
        <f>LARGE(Data!$G233:$J233,1)</f>
        <v>28</v>
      </c>
      <c r="X233" s="33">
        <f>LARGE(Data!$G233:$J233,2)</f>
        <v>14</v>
      </c>
      <c r="Y233" s="33">
        <f>LARGE(Data!$G233:$J233,3)</f>
        <v>10</v>
      </c>
      <c r="Z233" s="33">
        <f>LARGE(Data!$G233:$J233,4)</f>
        <v>1.941176471</v>
      </c>
      <c r="AA233" s="30">
        <f>Data!$O233-Data!$P233</f>
        <v>10</v>
      </c>
      <c r="AB233" s="30">
        <f>Data!$P233-Data!$Q233</f>
        <v>0</v>
      </c>
      <c r="AC233" s="30">
        <f>Data!$Q233-Data!$R233</f>
        <v>13.1</v>
      </c>
      <c r="AD233" s="30">
        <f>(Data!$AA233+Data!$AB233)/SUM(Data!$AA233:$AC233)</f>
        <v>0.4329004329</v>
      </c>
      <c r="AE233" s="31">
        <f>Data!$AA233^2/SQRT(Data!$AA233^2+Data!$AB233^2+Data!$AC233^2)</f>
        <v>6.067742222</v>
      </c>
      <c r="AF233" s="31">
        <f>Data!$AB233^2/SQRT(Data!$AA233^2+Data!$AB233^2+Data!$AC233^2)</f>
        <v>0</v>
      </c>
      <c r="AG233" s="31">
        <f>Data!$AC233^2/SQRT(Data!$AA233^2+Data!$AB233^2+Data!$AC233^2)</f>
        <v>10.41285243</v>
      </c>
      <c r="AH233" s="30">
        <f>Data!$S233-Data!$T233</f>
        <v>1</v>
      </c>
      <c r="AI233" s="30">
        <f>Data!$T233-Data!$U233</f>
        <v>3</v>
      </c>
      <c r="AJ233" s="30">
        <f>Data!$U233-Data!$V233</f>
        <v>15</v>
      </c>
      <c r="AK233" s="30">
        <f>(Data!$AH233+Data!$AI233)/(Data!$AH233+Data!$AI233+Data!$AJ233)</f>
        <v>0.2105263158</v>
      </c>
      <c r="AL233" s="32">
        <f>Data!$AH233^2/SQRT(Data!$AH233^2+Data!$AI233^2+Data!$AJ233^2)</f>
        <v>0.06523280731</v>
      </c>
      <c r="AM233" s="32">
        <f>Data!$AI233^2/SQRT(Data!$AH233^2+Data!$AI233^2+Data!$AJ233^2)</f>
        <v>0.5870952657</v>
      </c>
      <c r="AN233" s="32">
        <f>Data!$AJ233^2/SQRT(Data!$AH233^2+Data!$AI233^2+Data!$AJ233^2)</f>
        <v>14.67738164</v>
      </c>
      <c r="AO233" s="30">
        <f>Data!$W233-Data!$X233</f>
        <v>14</v>
      </c>
      <c r="AP233" s="30">
        <f>Data!$X233-Data!$Y233</f>
        <v>4</v>
      </c>
      <c r="AQ233" s="30">
        <f>Data!$Y233-Data!$Z233</f>
        <v>8.058823529</v>
      </c>
      <c r="AR233" s="30">
        <f>(Data!$AO233+Data!$AP233)/(Data!$AO233+Data!$AP233+Data!$AQ233)</f>
        <v>0.690744921</v>
      </c>
      <c r="AS233" s="33">
        <f>Data!$AO233^2/SQRT(Data!$AO233^2+Data!$AP233^2+Data!$AQ233^2)</f>
        <v>11.7776757</v>
      </c>
      <c r="AT233" s="33">
        <f>Data!$AP233^2/SQRT(Data!$AO233^2+Data!$AP233^2+Data!$AQ233^2)</f>
        <v>0.9614429144</v>
      </c>
      <c r="AU233" s="33">
        <f>Data!$AQ233^2/SQRT(Data!$AO233^2+Data!$AP233^2+Data!$AQ233^2)</f>
        <v>3.902535048</v>
      </c>
      <c r="AV233" s="34">
        <f>_xlfn.VAR.P(Data!$K233:$N233)</f>
        <v>67.301875</v>
      </c>
      <c r="AW233" s="35">
        <f>_xlfn.VAR.P(Data!$C233:$F233)</f>
        <v>58.5</v>
      </c>
      <c r="AX233" s="36">
        <f>_xlfn.VAR.P(Data!$G233:$J233)</f>
        <v>89.08888408</v>
      </c>
      <c r="AY233" s="37"/>
      <c r="AZ233" s="38"/>
      <c r="BA233" s="39"/>
      <c r="BB233" s="30" t="str">
        <f>IF(AND(Data!$AE233&gt;Data!$AF233,Data!$AE233&gt;Data!$AG233),"1",IF(AND(Data!$AF233&gt;Data!$AE233,Data!$AF233&gt;Data!$AG233),IF(Data!$AF233&lt;2.5*Data!$AE233,"1.2",IF(OR(Data!$AE233&gt;2.5,Data!$AE233+Data!$AF233+Data!$AG233&lt;9),"2.2","2")),IF(AND(Data!$AG233&gt;3.5*Data!$AE233,Data!$AG233&gt;3.5*Data!$AF233,Data!$AE233+Data!$AF233+Data!$AG233&gt;11,Data!$AE233+Data!$AF233&lt;2,Data!$Q233&gt;=18),"3",IF((Data!$AE233&gt;3*Data!$AF233),"1.3",IF(AND(Data!$AF233&gt;3*Data!$AE233,Data!$AF233&gt;2),"2.3","3.3")))))</f>
        <v>1.3</v>
      </c>
      <c r="BC233" s="30" t="str">
        <f>IF(AND(Data!$AL233&gt;Data!$AM233,Data!$AL233&gt;Data!$AN233),"1",IF(AND(Data!$AM233&gt;Data!$AL233,Data!$AM233&gt;Data!$AN233),IF(Data!$AM233&lt;2.5*Data!$AL233,"1.2",IF(OR(Data!$AL233&gt;2.5,Data!$AL233+Data!$AM233+Data!$AN233&lt;9),"2.2","2")),IF(AND(Data!$AN233&gt;3.5*Data!$AL233,Data!$AN233&gt;3.5*Data!$AM233,Data!$AL233+Data!$AM233+Data!$AN233&gt;11,Data!$AL233+Data!$AM233&lt;2,Data!$U233&gt;=18),"3",IF((Data!$AL233&gt;3*Data!$AM233),"1.3",IF(AND(Data!$AM233&gt;3*Data!$AL233,Data!$AM233&gt;2),"2.3","3.3")))))</f>
        <v>3</v>
      </c>
      <c r="BD233" s="30" t="str">
        <f>IF(AND(Data!$AS233&gt;Data!$AT233,Data!$AS233&gt;Data!$AU233),"1",IF(AND(Data!$AT233&gt;Data!$AS233,Data!$AT233&gt;Data!$AU233),IF(Data!$AT233&lt;2.5*Data!$AS233,"1.2",IF(OR(Data!$AS233&gt;2.5,Data!$AS233+Data!$AT233+Data!$AU233&lt;9),"2.2","2")),IF(AND(Data!$AU233&gt;3.5*Data!$AS233,Data!$AU233&gt;3.5*Data!$AT233,Data!$AS233+Data!$AT233+Data!$AU233&gt;11,Data!$AS233+Data!$AT233&lt;2,Data!$Y233&gt;=18),"3",IF((Data!$AS233&gt;3*Data!$AT233),"1.3",IF(AND(Data!$AT233&gt;3*Data!$AS233,Data!$AT233&gt;2),"2.3","3.3")))))</f>
        <v>1</v>
      </c>
      <c r="BE233" s="30" t="str">
        <f t="array" ref="BE233">XLOOKUP(Data!$O233,Data!$K233:$N233,$K$1:$N$1,"?",0,1)&amp;XLOOKUP(Data!$P233,Data!$K233:$N233,$K$1:$N$1,"?",0,1)&amp;XLOOKUP(Data!$Q233,Data!$K233:$N233,$K$1:$N$1,"?",0,1)</f>
        <v>DII</v>
      </c>
      <c r="BF233" s="30" t="str">
        <f t="array" ref="BF233">XLOOKUP(Data!$S233,Data!$C233:$F233,$C$1:$F$1,"?",0,1)&amp;XLOOKUP(Data!$T233,Data!$C233:$F233,$C$1:$F$1,"?",0,1)&amp;XLOOKUP(Data!$U233,Data!$C233:$F233,$C$1:$F$1,"?",0,1)</f>
        <v>DIC</v>
      </c>
      <c r="BG233" s="30" t="str">
        <f t="array" ref="BG233">XLOOKUP(Data!$W233,Data!$G233:$J233,$G$1:$J$1,"?",0,1)&amp;XLOOKUP(Data!$X233,Data!$G233:$J233,$G$1:$J$1,"?",0,1)&amp;XLOOKUP(Data!$Y233,Data!$G233:$J233,$G$1:$J$1,"?",0,1)</f>
        <v>DCI</v>
      </c>
      <c r="BH233" s="30" t="str">
        <f>VLOOKUP(LEFT(Data!$BE233,Data!$BB233),'Key 2'!$A$1:$C$40,2,FALSE)</f>
        <v>D</v>
      </c>
      <c r="BI233" s="30" t="str">
        <f>VLOOKUP(LEFT(Data!$BF233,Data!$BC233),'Key 2'!$A$1:$C$40,2,FALSE)</f>
        <v>DIC</v>
      </c>
      <c r="BJ233" s="30" t="str">
        <f>VLOOKUP(LEFT(Data!$BG233,Data!$BD233),'Key 2'!$A$1:$C$40,2,FALSE)</f>
        <v>D</v>
      </c>
      <c r="BK233" s="30" t="str">
        <f>IF(AND(Data!$AV233&gt;=15,Data!$O233&gt;=20),"DG",IF(AND(Data!$AW233&gt;=15,Data!$S233&gt;=20),"MG",IF(AND(Data!$AV233&gt;=15,Data!$W233&gt;=20),"LG","0")))</f>
        <v>DG</v>
      </c>
      <c r="BL233" s="30" t="str">
        <f>IF(AND(Data!$BK233="DG",Data!$AW233&gt;=15,Data!$S233&gt;=20,Data!$BH233&lt;&gt;Data!$BI233),"MG","LG")</f>
        <v>MG</v>
      </c>
      <c r="BM233" s="30" t="str">
        <f>IF(Data!$BK233="DG",Data!$BH233,IF(Data!$BK233="MG",Data!$BI233,Data!$BJ233))</f>
        <v>D</v>
      </c>
      <c r="BN233" s="30" t="str">
        <f>IF(Data!$BL233="DG",Data!$BH233,IF(Data!$BL233="MG",Data!$BI233,Data!$BJ233))</f>
        <v>DIC</v>
      </c>
      <c r="BO233" s="40"/>
      <c r="BP233" s="40"/>
      <c r="BQ233" s="40"/>
      <c r="BR233" s="41"/>
      <c r="BS233" s="41"/>
      <c r="BT233" s="41" t="str">
        <f>VLOOKUP(Data!$BR233,'Key 1'!$B$1:$D$15,2,FALSE)</f>
        <v>TI</v>
      </c>
      <c r="BU233" s="41" t="str">
        <f>VLOOKUP(Data!$BS233,'Key 1'!$B$1:$D$15,2,FALSE)</f>
        <v>TI</v>
      </c>
      <c r="BV233" s="41">
        <f>VLOOKUP(Data!$BR233,'Key 1'!$B$1:$D$15,3,FALSE)</f>
        <v>0</v>
      </c>
      <c r="BW233" s="41">
        <f>VLOOKUP(Data!$BS233,'Key 1'!$B$1:$D$15,3,FALSE)</f>
        <v>0</v>
      </c>
      <c r="BX233" s="41" t="str">
        <f>IF(Data!$BK233="DG",IF(INT(Data!$BB233)-Data!$BB233&lt;0,"Low","High"),IF(Data!$BK233="MG",IF(INT(Data!$BC233)-Data!$BC233&lt;0,"Low","High"),IF(Data!$BK233="LG",IF(INT(Data!$BD233)-Data!$BD233&lt;0,"Low","High"),"High")))</f>
        <v>Low</v>
      </c>
      <c r="BY233" s="41" t="str">
        <f>IF(Data!$BL233="DG",IF(INT(Data!$BB233)-Data!$BB233&lt;0,"Low","High"),IF(Data!$BL233="MG",IF(INT(Data!$BC233)-Data!$BC233&lt;0,"Low","High"),IF(Data!$BL233="LG",IF(INT(Data!$BD233)-Data!$BD233&lt;0,"Low","High"),"High")))</f>
        <v>High</v>
      </c>
      <c r="BZ233" s="41" t="str">
        <f>IF(AND(Data!$BX233="High",Data!$BY233="High"),"High","Low")</f>
        <v>Low</v>
      </c>
      <c r="CA233" s="41" t="str">
        <f>IF(AND(Data!$BM233=Data!$BT233,Data!$BN233=Data!$BU233),"Matched",IF(Data!$BM233=Data!$BT233,"Sec Missed", IF(Data!$BN233=Data!$BU233," Pri Missed", "Both Missed")))</f>
        <v>Both Missed</v>
      </c>
      <c r="CB233" s="42">
        <v>100.0</v>
      </c>
      <c r="CC233" s="42">
        <v>100.0</v>
      </c>
      <c r="CD233" s="42">
        <v>100.0</v>
      </c>
      <c r="CE233" s="43" t="s">
        <v>0</v>
      </c>
      <c r="CF233" s="43" t="s">
        <v>101</v>
      </c>
      <c r="CG233" s="43" t="s">
        <v>0</v>
      </c>
      <c r="CH233" s="45" t="s">
        <v>0</v>
      </c>
      <c r="CI233" s="43" t="s">
        <v>97</v>
      </c>
      <c r="CJ233" s="42">
        <v>100.0</v>
      </c>
      <c r="CK233" s="43" t="s">
        <v>101</v>
      </c>
      <c r="CL233" s="43" t="s">
        <v>102</v>
      </c>
      <c r="CM233" s="42">
        <v>100.0</v>
      </c>
      <c r="CN233" s="43" t="s">
        <v>104</v>
      </c>
      <c r="CO233" s="1"/>
      <c r="CP233" s="1"/>
      <c r="CQ233" s="1"/>
      <c r="CR233" s="1"/>
      <c r="CS233" s="1"/>
      <c r="CT233" s="1"/>
      <c r="CU233" s="1"/>
    </row>
    <row r="234" ht="48.0" customHeight="1">
      <c r="A234" s="28">
        <v>2388.0</v>
      </c>
      <c r="B234" s="29">
        <v>28.0</v>
      </c>
      <c r="C234" s="30">
        <v>16.0</v>
      </c>
      <c r="D234" s="30">
        <v>20.0</v>
      </c>
      <c r="E234" s="30">
        <v>11.0</v>
      </c>
      <c r="F234" s="30">
        <v>23.0</v>
      </c>
      <c r="G234" s="30">
        <v>22.0</v>
      </c>
      <c r="H234" s="30">
        <v>16.0</v>
      </c>
      <c r="I234" s="30">
        <v>9.0</v>
      </c>
      <c r="J234" s="30">
        <v>11.0</v>
      </c>
      <c r="K234" s="30">
        <v>19.0</v>
      </c>
      <c r="L234" s="30">
        <v>17.5</v>
      </c>
      <c r="M234" s="30">
        <v>9.5</v>
      </c>
      <c r="N234" s="30">
        <v>18.0</v>
      </c>
      <c r="O234" s="31">
        <f>LARGE(Data!$K234:$N234,1)</f>
        <v>19</v>
      </c>
      <c r="P234" s="31">
        <f>LARGE(Data!$K234:$N234,2)</f>
        <v>18</v>
      </c>
      <c r="Q234" s="31">
        <f>LARGE(Data!$K234:$N234,3)</f>
        <v>17.5</v>
      </c>
      <c r="R234" s="31">
        <f>LARGE(Data!$K234:$N234,4)</f>
        <v>9.5</v>
      </c>
      <c r="S234" s="32">
        <f>LARGE(Data!$C234:$F234,1)</f>
        <v>23</v>
      </c>
      <c r="T234" s="32">
        <f>LARGE(Data!$C234:$F234,2)</f>
        <v>20</v>
      </c>
      <c r="U234" s="32">
        <f>LARGE(Data!$C234:$F234,3)</f>
        <v>16</v>
      </c>
      <c r="V234" s="32">
        <f>LARGE(Data!$C234:$F234,4)</f>
        <v>11</v>
      </c>
      <c r="W234" s="33">
        <f>LARGE(Data!$G234:$J234,1)</f>
        <v>22</v>
      </c>
      <c r="X234" s="33">
        <f>LARGE(Data!$G234:$J234,2)</f>
        <v>16</v>
      </c>
      <c r="Y234" s="33">
        <f>LARGE(Data!$G234:$J234,3)</f>
        <v>11</v>
      </c>
      <c r="Z234" s="33">
        <f>LARGE(Data!$G234:$J234,4)</f>
        <v>9</v>
      </c>
      <c r="AA234" s="30">
        <f>Data!$O234-Data!$P234</f>
        <v>1</v>
      </c>
      <c r="AB234" s="30">
        <f>Data!$P234-Data!$Q234</f>
        <v>0.5</v>
      </c>
      <c r="AC234" s="30">
        <f>Data!$Q234-Data!$R234</f>
        <v>8</v>
      </c>
      <c r="AD234" s="30">
        <f>(Data!$AA234+Data!$AB234)/SUM(Data!$AA234:$AC234)</f>
        <v>0.1578947368</v>
      </c>
      <c r="AE234" s="31">
        <f>Data!$AA234^2/SQRT(Data!$AA234^2+Data!$AB234^2+Data!$AC234^2)</f>
        <v>0.1237968921</v>
      </c>
      <c r="AF234" s="31">
        <f>Data!$AB234^2/SQRT(Data!$AA234^2+Data!$AB234^2+Data!$AC234^2)</f>
        <v>0.03094922303</v>
      </c>
      <c r="AG234" s="31">
        <f>Data!$AC234^2/SQRT(Data!$AA234^2+Data!$AB234^2+Data!$AC234^2)</f>
        <v>7.923001096</v>
      </c>
      <c r="AH234" s="30">
        <f>Data!$S234-Data!$T234</f>
        <v>3</v>
      </c>
      <c r="AI234" s="30">
        <f>Data!$T234-Data!$U234</f>
        <v>4</v>
      </c>
      <c r="AJ234" s="30">
        <f>Data!$U234-Data!$V234</f>
        <v>5</v>
      </c>
      <c r="AK234" s="30">
        <f>(Data!$AH234+Data!$AI234)/(Data!$AH234+Data!$AI234+Data!$AJ234)</f>
        <v>0.5833333333</v>
      </c>
      <c r="AL234" s="32">
        <f>Data!$AH234^2/SQRT(Data!$AH234^2+Data!$AI234^2+Data!$AJ234^2)</f>
        <v>1.272792206</v>
      </c>
      <c r="AM234" s="32">
        <f>Data!$AI234^2/SQRT(Data!$AH234^2+Data!$AI234^2+Data!$AJ234^2)</f>
        <v>2.2627417</v>
      </c>
      <c r="AN234" s="32">
        <f>Data!$AJ234^2/SQRT(Data!$AH234^2+Data!$AI234^2+Data!$AJ234^2)</f>
        <v>3.535533906</v>
      </c>
      <c r="AO234" s="30">
        <f>Data!$W234-Data!$X234</f>
        <v>6</v>
      </c>
      <c r="AP234" s="30">
        <f>Data!$X234-Data!$Y234</f>
        <v>5</v>
      </c>
      <c r="AQ234" s="30">
        <f>Data!$Y234-Data!$Z234</f>
        <v>2</v>
      </c>
      <c r="AR234" s="30">
        <f>(Data!$AO234+Data!$AP234)/(Data!$AO234+Data!$AP234+Data!$AQ234)</f>
        <v>0.8461538462</v>
      </c>
      <c r="AS234" s="33">
        <f>Data!$AO234^2/SQRT(Data!$AO234^2+Data!$AP234^2+Data!$AQ234^2)</f>
        <v>4.465250445</v>
      </c>
      <c r="AT234" s="33">
        <f>Data!$AP234^2/SQRT(Data!$AO234^2+Data!$AP234^2+Data!$AQ234^2)</f>
        <v>3.100868365</v>
      </c>
      <c r="AU234" s="33">
        <f>Data!$AQ234^2/SQRT(Data!$AO234^2+Data!$AP234^2+Data!$AQ234^2)</f>
        <v>0.4961389384</v>
      </c>
      <c r="AV234" s="34">
        <f>_xlfn.VAR.P(Data!$K234:$N234)</f>
        <v>14.375</v>
      </c>
      <c r="AW234" s="35">
        <f>_xlfn.VAR.P(Data!$C234:$F234)</f>
        <v>20.25</v>
      </c>
      <c r="AX234" s="36">
        <f>_xlfn.VAR.P(Data!$G234:$J234)</f>
        <v>25.25</v>
      </c>
      <c r="AY234" s="37"/>
      <c r="AZ234" s="38"/>
      <c r="BA234" s="39"/>
      <c r="BB234" s="30" t="str">
        <f>IF(AND(Data!$AE234&gt;Data!$AF234,Data!$AE234&gt;Data!$AG234),"1",IF(AND(Data!$AF234&gt;Data!$AE234,Data!$AF234&gt;Data!$AG234),IF(Data!$AF234&lt;2.5*Data!$AE234,"1.2",IF(OR(Data!$AE234&gt;2.5,Data!$AE234+Data!$AF234+Data!$AG234&lt;9),"2.2","2")),IF(AND(Data!$AG234&gt;3.5*Data!$AE234,Data!$AG234&gt;3.5*Data!$AF234,Data!$AE234+Data!$AF234+Data!$AG234&gt;11,Data!$AE234+Data!$AF234&lt;2,Data!$Q234&gt;=18),"3",IF((Data!$AE234&gt;3*Data!$AF234),"1.3",IF(AND(Data!$AF234&gt;3*Data!$AE234,Data!$AF234&gt;2),"2.3","3.3")))))</f>
        <v>1.3</v>
      </c>
      <c r="BC234" s="30" t="str">
        <f>IF(AND(Data!$AL234&gt;Data!$AM234,Data!$AL234&gt;Data!$AN234),"1",IF(AND(Data!$AM234&gt;Data!$AL234,Data!$AM234&gt;Data!$AN234),IF(Data!$AM234&lt;2.5*Data!$AL234,"1.2",IF(OR(Data!$AL234&gt;2.5,Data!$AL234+Data!$AM234+Data!$AN234&lt;9),"2.2","2")),IF(AND(Data!$AN234&gt;3.5*Data!$AL234,Data!$AN234&gt;3.5*Data!$AM234,Data!$AL234+Data!$AM234+Data!$AN234&gt;11,Data!$AL234+Data!$AM234&lt;2,Data!$U234&gt;=18),"3",IF((Data!$AL234&gt;3*Data!$AM234),"1.3",IF(AND(Data!$AM234&gt;3*Data!$AL234,Data!$AM234&gt;2),"2.3","3.3")))))</f>
        <v>3.3</v>
      </c>
      <c r="BD234" s="30" t="str">
        <f>IF(AND(Data!$AS234&gt;Data!$AT234,Data!$AS234&gt;Data!$AU234),"1",IF(AND(Data!$AT234&gt;Data!$AS234,Data!$AT234&gt;Data!$AU234),IF(Data!$AT234&lt;2.5*Data!$AS234,"1.2",IF(OR(Data!$AS234&gt;2.5,Data!$AS234+Data!$AT234+Data!$AU234&lt;9),"2.2","2")),IF(AND(Data!$AU234&gt;3.5*Data!$AS234,Data!$AU234&gt;3.5*Data!$AT234,Data!$AS234+Data!$AT234+Data!$AU234&gt;11,Data!$AS234+Data!$AT234&lt;2,Data!$Y234&gt;=18),"3",IF((Data!$AS234&gt;3*Data!$AT234),"1.3",IF(AND(Data!$AT234&gt;3*Data!$AS234,Data!$AT234&gt;2),"2.3","3.3")))))</f>
        <v>1</v>
      </c>
      <c r="BE234" s="30" t="str">
        <f t="array" ref="BE234">XLOOKUP(Data!$O234,Data!$K234:$N234,$K$1:$N$1,"?",0,1)&amp;XLOOKUP(Data!$P234,Data!$K234:$N234,$K$1:$N$1,"?",0,1)&amp;XLOOKUP(Data!$Q234,Data!$K234:$N234,$K$1:$N$1,"?",0,1)</f>
        <v>DCI</v>
      </c>
      <c r="BF234" s="30" t="str">
        <f t="array" ref="BF234">XLOOKUP(Data!$S234,Data!$C234:$F234,$C$1:$F$1,"?",0,1)&amp;XLOOKUP(Data!$T234,Data!$C234:$F234,$C$1:$F$1,"?",0,1)&amp;XLOOKUP(Data!$U234,Data!$C234:$F234,$C$1:$F$1,"?",0,1)</f>
        <v>CID</v>
      </c>
      <c r="BG234" s="30" t="str">
        <f t="array" ref="BG234">XLOOKUP(Data!$W234,Data!$G234:$J234,$G$1:$J$1,"?",0,1)&amp;XLOOKUP(Data!$X234,Data!$G234:$J234,$G$1:$J$1,"?",0,1)&amp;XLOOKUP(Data!$Y234,Data!$G234:$J234,$G$1:$J$1,"?",0,1)</f>
        <v>DIC</v>
      </c>
      <c r="BH234" s="30" t="str">
        <f>VLOOKUP(LEFT(Data!$BE234,Data!$BB234),'Key 2'!$A$1:$C$40,2,FALSE)</f>
        <v>D</v>
      </c>
      <c r="BI234" s="30" t="str">
        <f>VLOOKUP(LEFT(Data!$BF234,Data!$BC234),'Key 2'!$A$1:$C$40,2,FALSE)</f>
        <v>DIC</v>
      </c>
      <c r="BJ234" s="30" t="str">
        <f>VLOOKUP(LEFT(Data!$BG234,Data!$BD234),'Key 2'!$A$1:$C$40,2,FALSE)</f>
        <v>D</v>
      </c>
      <c r="BK234" s="30" t="str">
        <f>IF(AND(Data!$AV234&gt;=15,Data!$O234&gt;=20),"DG",IF(AND(Data!$AW234&gt;=15,Data!$S234&gt;=20),"MG",IF(AND(Data!$AV234&gt;=15,Data!$W234&gt;=20),"LG","0")))</f>
        <v>MG</v>
      </c>
      <c r="BL234" s="30" t="str">
        <f>IF(AND(Data!$BK234="DG",Data!$AW234&gt;=15,Data!$S234&gt;=20,Data!$BH234&lt;&gt;Data!$BI234),"MG","LG")</f>
        <v>LG</v>
      </c>
      <c r="BM234" s="30" t="str">
        <f>IF(Data!$BK234="DG",Data!$BH234,IF(Data!$BK234="MG",Data!$BI234,Data!$BJ234))</f>
        <v>DIC</v>
      </c>
      <c r="BN234" s="30" t="str">
        <f>IF(Data!$BL234="DG",Data!$BH234,IF(Data!$BL234="MG",Data!$BI234,Data!$BJ234))</f>
        <v>D</v>
      </c>
      <c r="BO234" s="40"/>
      <c r="BP234" s="40"/>
      <c r="BQ234" s="40"/>
      <c r="BR234" s="41"/>
      <c r="BS234" s="41"/>
      <c r="BT234" s="41" t="str">
        <f>VLOOKUP(Data!$BR234,'Key 1'!$B$1:$D$15,2,FALSE)</f>
        <v>TI</v>
      </c>
      <c r="BU234" s="41" t="str">
        <f>VLOOKUP(Data!$BS234,'Key 1'!$B$1:$D$15,2,FALSE)</f>
        <v>TI</v>
      </c>
      <c r="BV234" s="41">
        <f>VLOOKUP(Data!$BR234,'Key 1'!$B$1:$D$15,3,FALSE)</f>
        <v>0</v>
      </c>
      <c r="BW234" s="41">
        <f>VLOOKUP(Data!$BS234,'Key 1'!$B$1:$D$15,3,FALSE)</f>
        <v>0</v>
      </c>
      <c r="BX234" s="41" t="str">
        <f>IF(Data!$BK234="DG",IF(INT(Data!$BB234)-Data!$BB234&lt;0,"Low","High"),IF(Data!$BK234="MG",IF(INT(Data!$BC234)-Data!$BC234&lt;0,"Low","High"),IF(Data!$BK234="LG",IF(INT(Data!$BD234)-Data!$BD234&lt;0,"Low","High"),"High")))</f>
        <v>Low</v>
      </c>
      <c r="BY234" s="41" t="str">
        <f>IF(Data!$BL234="DG",IF(INT(Data!$BB234)-Data!$BB234&lt;0,"Low","High"),IF(Data!$BL234="MG",IF(INT(Data!$BC234)-Data!$BC234&lt;0,"Low","High"),IF(Data!$BL234="LG",IF(INT(Data!$BD234)-Data!$BD234&lt;0,"Low","High"),"High")))</f>
        <v>High</v>
      </c>
      <c r="BZ234" s="41" t="str">
        <f>IF(AND(Data!$BX234="High",Data!$BY234="High"),"High","Low")</f>
        <v>Low</v>
      </c>
      <c r="CA234" s="41" t="str">
        <f>IF(AND(Data!$BM234=Data!$BT234,Data!$BN234=Data!$BU234),"Matched",IF(Data!$BM234=Data!$BT234,"Sec Missed", IF(Data!$BN234=Data!$BU234," Pri Missed", "Both Missed")))</f>
        <v>Both Missed</v>
      </c>
      <c r="CB234" s="42">
        <v>100.0</v>
      </c>
      <c r="CC234" s="42">
        <v>100.0</v>
      </c>
      <c r="CD234" s="42">
        <v>100.0</v>
      </c>
      <c r="CE234" s="43" t="s">
        <v>101</v>
      </c>
      <c r="CF234" s="43" t="s">
        <v>96</v>
      </c>
      <c r="CG234" s="43" t="s">
        <v>0</v>
      </c>
      <c r="CH234" s="45" t="s">
        <v>96</v>
      </c>
      <c r="CI234" s="43" t="s">
        <v>102</v>
      </c>
      <c r="CJ234" s="42">
        <v>100.0</v>
      </c>
      <c r="CK234" s="43" t="s">
        <v>0</v>
      </c>
      <c r="CL234" s="43" t="s">
        <v>98</v>
      </c>
      <c r="CM234" s="42">
        <v>100.0</v>
      </c>
      <c r="CN234" s="43" t="s">
        <v>99</v>
      </c>
      <c r="CO234" s="1"/>
      <c r="CP234" s="1"/>
      <c r="CQ234" s="1"/>
      <c r="CR234" s="1"/>
      <c r="CS234" s="1"/>
      <c r="CT234" s="1"/>
      <c r="CU234" s="1"/>
    </row>
    <row r="235" ht="48.0" customHeight="1">
      <c r="A235" s="28">
        <v>2389.0</v>
      </c>
      <c r="B235" s="29">
        <v>28.0</v>
      </c>
      <c r="C235" s="30">
        <v>12.0</v>
      </c>
      <c r="D235" s="30">
        <v>16.0</v>
      </c>
      <c r="E235" s="30">
        <v>19.0</v>
      </c>
      <c r="F235" s="30">
        <v>21.0</v>
      </c>
      <c r="G235" s="30">
        <v>21.0</v>
      </c>
      <c r="H235" s="30">
        <v>10.0</v>
      </c>
      <c r="I235" s="30">
        <v>4.0</v>
      </c>
      <c r="J235" s="30">
        <v>24.0</v>
      </c>
      <c r="K235" s="30">
        <v>16.0</v>
      </c>
      <c r="L235" s="30">
        <v>12.0</v>
      </c>
      <c r="M235" s="30">
        <v>11.0</v>
      </c>
      <c r="N235" s="30">
        <v>23.0</v>
      </c>
      <c r="O235" s="31">
        <f>LARGE(Data!$K235:$N235,1)</f>
        <v>23</v>
      </c>
      <c r="P235" s="31">
        <f>LARGE(Data!$K235:$N235,2)</f>
        <v>16</v>
      </c>
      <c r="Q235" s="31">
        <f>LARGE(Data!$K235:$N235,3)</f>
        <v>12</v>
      </c>
      <c r="R235" s="31">
        <f>LARGE(Data!$K235:$N235,4)</f>
        <v>11</v>
      </c>
      <c r="S235" s="32">
        <f>LARGE(Data!$C235:$F235,1)</f>
        <v>21</v>
      </c>
      <c r="T235" s="32">
        <f>LARGE(Data!$C235:$F235,2)</f>
        <v>19</v>
      </c>
      <c r="U235" s="32">
        <f>LARGE(Data!$C235:$F235,3)</f>
        <v>16</v>
      </c>
      <c r="V235" s="32">
        <f>LARGE(Data!$C235:$F235,4)</f>
        <v>12</v>
      </c>
      <c r="W235" s="33">
        <f>LARGE(Data!$G235:$J235,1)</f>
        <v>24</v>
      </c>
      <c r="X235" s="33">
        <f>LARGE(Data!$G235:$J235,2)</f>
        <v>21</v>
      </c>
      <c r="Y235" s="33">
        <f>LARGE(Data!$G235:$J235,3)</f>
        <v>10</v>
      </c>
      <c r="Z235" s="33">
        <f>LARGE(Data!$G235:$J235,4)</f>
        <v>4</v>
      </c>
      <c r="AA235" s="30">
        <f>Data!$O235-Data!$P235</f>
        <v>7</v>
      </c>
      <c r="AB235" s="30">
        <f>Data!$P235-Data!$Q235</f>
        <v>4</v>
      </c>
      <c r="AC235" s="30">
        <f>Data!$Q235-Data!$R235</f>
        <v>1</v>
      </c>
      <c r="AD235" s="30">
        <f>(Data!$AA235+Data!$AB235)/SUM(Data!$AA235:$AC235)</f>
        <v>0.9166666667</v>
      </c>
      <c r="AE235" s="31">
        <f>Data!$AA235^2/SQRT(Data!$AA235^2+Data!$AB235^2+Data!$AC235^2)</f>
        <v>6.031483058</v>
      </c>
      <c r="AF235" s="31">
        <f>Data!$AB235^2/SQRT(Data!$AA235^2+Data!$AB235^2+Data!$AC235^2)</f>
        <v>1.969463856</v>
      </c>
      <c r="AG235" s="31">
        <f>Data!$AC235^2/SQRT(Data!$AA235^2+Data!$AB235^2+Data!$AC235^2)</f>
        <v>0.123091491</v>
      </c>
      <c r="AH235" s="30">
        <f>Data!$S235-Data!$T235</f>
        <v>2</v>
      </c>
      <c r="AI235" s="30">
        <f>Data!$T235-Data!$U235</f>
        <v>3</v>
      </c>
      <c r="AJ235" s="30">
        <f>Data!$U235-Data!$V235</f>
        <v>4</v>
      </c>
      <c r="AK235" s="30">
        <f>(Data!$AH235+Data!$AI235)/(Data!$AH235+Data!$AI235+Data!$AJ235)</f>
        <v>0.5555555556</v>
      </c>
      <c r="AL235" s="32">
        <f>Data!$AH235^2/SQRT(Data!$AH235^2+Data!$AI235^2+Data!$AJ235^2)</f>
        <v>0.7427813527</v>
      </c>
      <c r="AM235" s="32">
        <f>Data!$AI235^2/SQRT(Data!$AH235^2+Data!$AI235^2+Data!$AJ235^2)</f>
        <v>1.671258044</v>
      </c>
      <c r="AN235" s="32">
        <f>Data!$AJ235^2/SQRT(Data!$AH235^2+Data!$AI235^2+Data!$AJ235^2)</f>
        <v>2.971125411</v>
      </c>
      <c r="AO235" s="30">
        <f>Data!$W235-Data!$X235</f>
        <v>3</v>
      </c>
      <c r="AP235" s="30">
        <f>Data!$X235-Data!$Y235</f>
        <v>11</v>
      </c>
      <c r="AQ235" s="30">
        <f>Data!$Y235-Data!$Z235</f>
        <v>6</v>
      </c>
      <c r="AR235" s="30">
        <f>(Data!$AO235+Data!$AP235)/(Data!$AO235+Data!$AP235+Data!$AQ235)</f>
        <v>0.7</v>
      </c>
      <c r="AS235" s="33">
        <f>Data!$AO235^2/SQRT(Data!$AO235^2+Data!$AP235^2+Data!$AQ235^2)</f>
        <v>0.6985354731</v>
      </c>
      <c r="AT235" s="33">
        <f>Data!$AP235^2/SQRT(Data!$AO235^2+Data!$AP235^2+Data!$AQ235^2)</f>
        <v>9.391421361</v>
      </c>
      <c r="AU235" s="33">
        <f>Data!$AQ235^2/SQRT(Data!$AO235^2+Data!$AP235^2+Data!$AQ235^2)</f>
        <v>2.794141893</v>
      </c>
      <c r="AV235" s="34">
        <f>_xlfn.VAR.P(Data!$K235:$N235)</f>
        <v>22.25</v>
      </c>
      <c r="AW235" s="35">
        <f>_xlfn.VAR.P(Data!$C235:$F235)</f>
        <v>11.5</v>
      </c>
      <c r="AX235" s="36">
        <f>_xlfn.VAR.P(Data!$G235:$J235)</f>
        <v>65.6875</v>
      </c>
      <c r="AY235" s="37"/>
      <c r="AZ235" s="38"/>
      <c r="BA235" s="39"/>
      <c r="BB235" s="30" t="str">
        <f>IF(AND(Data!$AE235&gt;Data!$AF235,Data!$AE235&gt;Data!$AG235),"1",IF(AND(Data!$AF235&gt;Data!$AE235,Data!$AF235&gt;Data!$AG235),IF(Data!$AF235&lt;2.5*Data!$AE235,"1.2",IF(OR(Data!$AE235&gt;2.5,Data!$AE235+Data!$AF235+Data!$AG235&lt;9),"2.2","2")),IF(AND(Data!$AG235&gt;3.5*Data!$AE235,Data!$AG235&gt;3.5*Data!$AF235,Data!$AE235+Data!$AF235+Data!$AG235&gt;11,Data!$AE235+Data!$AF235&lt;2,Data!$Q235&gt;=18),"3",IF((Data!$AE235&gt;3*Data!$AF235),"1.3",IF(AND(Data!$AF235&gt;3*Data!$AE235,Data!$AF235&gt;2),"2.3","3.3")))))</f>
        <v>1</v>
      </c>
      <c r="BC235" s="30" t="str">
        <f>IF(AND(Data!$AL235&gt;Data!$AM235,Data!$AL235&gt;Data!$AN235),"1",IF(AND(Data!$AM235&gt;Data!$AL235,Data!$AM235&gt;Data!$AN235),IF(Data!$AM235&lt;2.5*Data!$AL235,"1.2",IF(OR(Data!$AL235&gt;2.5,Data!$AL235+Data!$AM235+Data!$AN235&lt;9),"2.2","2")),IF(AND(Data!$AN235&gt;3.5*Data!$AL235,Data!$AN235&gt;3.5*Data!$AM235,Data!$AL235+Data!$AM235+Data!$AN235&gt;11,Data!$AL235+Data!$AM235&lt;2,Data!$U235&gt;=18),"3",IF((Data!$AL235&gt;3*Data!$AM235),"1.3",IF(AND(Data!$AM235&gt;3*Data!$AL235,Data!$AM235&gt;2),"2.3","3.3")))))</f>
        <v>3.3</v>
      </c>
      <c r="BD235" s="30" t="str">
        <f>IF(AND(Data!$AS235&gt;Data!$AT235,Data!$AS235&gt;Data!$AU235),"1",IF(AND(Data!$AT235&gt;Data!$AS235,Data!$AT235&gt;Data!$AU235),IF(Data!$AT235&lt;2.5*Data!$AS235,"1.2",IF(OR(Data!$AS235&gt;2.5,Data!$AS235+Data!$AT235+Data!$AU235&lt;9),"2.2","2")),IF(AND(Data!$AU235&gt;3.5*Data!$AS235,Data!$AU235&gt;3.5*Data!$AT235,Data!$AS235+Data!$AT235+Data!$AU235&gt;11,Data!$AS235+Data!$AT235&lt;2,Data!$Y235&gt;=18),"3",IF((Data!$AS235&gt;3*Data!$AT235),"1.3",IF(AND(Data!$AT235&gt;3*Data!$AS235,Data!$AT235&gt;2),"2.3","3.3")))))</f>
        <v>2</v>
      </c>
      <c r="BE235" s="30" t="str">
        <f t="array" ref="BE235">XLOOKUP(Data!$O235,Data!$K235:$N235,$K$1:$N$1,"?",0,1)&amp;XLOOKUP(Data!$P235,Data!$K235:$N235,$K$1:$N$1,"?",0,1)&amp;XLOOKUP(Data!$Q235,Data!$K235:$N235,$K$1:$N$1,"?",0,1)</f>
        <v>CDI</v>
      </c>
      <c r="BF235" s="30" t="str">
        <f t="array" ref="BF235">XLOOKUP(Data!$S235,Data!$C235:$F235,$C$1:$F$1,"?",0,1)&amp;XLOOKUP(Data!$T235,Data!$C235:$F235,$C$1:$F$1,"?",0,1)&amp;XLOOKUP(Data!$U235,Data!$C235:$F235,$C$1:$F$1,"?",0,1)</f>
        <v>CSI</v>
      </c>
      <c r="BG235" s="30" t="str">
        <f t="array" ref="BG235">XLOOKUP(Data!$W235,Data!$G235:$J235,$G$1:$J$1,"?",0,1)&amp;XLOOKUP(Data!$X235,Data!$G235:$J235,$G$1:$J$1,"?",0,1)&amp;XLOOKUP(Data!$Y235,Data!$G235:$J235,$G$1:$J$1,"?",0,1)</f>
        <v>CDI</v>
      </c>
      <c r="BH235" s="30" t="str">
        <f>VLOOKUP(LEFT(Data!$BE235,Data!$BB235),'Key 2'!$A$1:$C$40,2,FALSE)</f>
        <v>C</v>
      </c>
      <c r="BI235" s="30" t="str">
        <f>VLOOKUP(LEFT(Data!$BF235,Data!$BC235),'Key 2'!$A$1:$C$40,2,FALSE)</f>
        <v>ISC</v>
      </c>
      <c r="BJ235" s="30" t="str">
        <f>VLOOKUP(LEFT(Data!$BG235,Data!$BD235),'Key 2'!$A$1:$C$40,2,FALSE)</f>
        <v>DC</v>
      </c>
      <c r="BK235" s="30" t="str">
        <f>IF(AND(Data!$AV235&gt;=15,Data!$O235&gt;=20),"DG",IF(AND(Data!$AW235&gt;=15,Data!$S235&gt;=20),"MG",IF(AND(Data!$AV235&gt;=15,Data!$W235&gt;=20),"LG","0")))</f>
        <v>DG</v>
      </c>
      <c r="BL235" s="30" t="str">
        <f>IF(AND(Data!$BK235="DG",Data!$AW235&gt;=15,Data!$S235&gt;=20,Data!$BH235&lt;&gt;Data!$BI235),"MG","LG")</f>
        <v>LG</v>
      </c>
      <c r="BM235" s="30" t="str">
        <f>IF(Data!$BK235="DG",Data!$BH235,IF(Data!$BK235="MG",Data!$BI235,Data!$BJ235))</f>
        <v>C</v>
      </c>
      <c r="BN235" s="30" t="str">
        <f>IF(Data!$BL235="DG",Data!$BH235,IF(Data!$BL235="MG",Data!$BI235,Data!$BJ235))</f>
        <v>DC</v>
      </c>
      <c r="BO235" s="40"/>
      <c r="BP235" s="40"/>
      <c r="BQ235" s="40"/>
      <c r="BR235" s="41"/>
      <c r="BS235" s="41"/>
      <c r="BT235" s="41" t="str">
        <f>VLOOKUP(Data!$BR235,'Key 1'!$B$1:$D$15,2,FALSE)</f>
        <v>TI</v>
      </c>
      <c r="BU235" s="41" t="str">
        <f>VLOOKUP(Data!$BS235,'Key 1'!$B$1:$D$15,2,FALSE)</f>
        <v>TI</v>
      </c>
      <c r="BV235" s="41">
        <f>VLOOKUP(Data!$BR235,'Key 1'!$B$1:$D$15,3,FALSE)</f>
        <v>0</v>
      </c>
      <c r="BW235" s="41">
        <f>VLOOKUP(Data!$BS235,'Key 1'!$B$1:$D$15,3,FALSE)</f>
        <v>0</v>
      </c>
      <c r="BX235" s="41" t="str">
        <f>IF(Data!$BK235="DG",IF(INT(Data!$BB235)-Data!$BB235&lt;0,"Low","High"),IF(Data!$BK235="MG",IF(INT(Data!$BC235)-Data!$BC235&lt;0,"Low","High"),IF(Data!$BK235="LG",IF(INT(Data!$BD235)-Data!$BD235&lt;0,"Low","High"),"High")))</f>
        <v>High</v>
      </c>
      <c r="BY235" s="41" t="str">
        <f>IF(Data!$BL235="DG",IF(INT(Data!$BB235)-Data!$BB235&lt;0,"Low","High"),IF(Data!$BL235="MG",IF(INT(Data!$BC235)-Data!$BC235&lt;0,"Low","High"),IF(Data!$BL235="LG",IF(INT(Data!$BD235)-Data!$BD235&lt;0,"Low","High"),"High")))</f>
        <v>High</v>
      </c>
      <c r="BZ235" s="41" t="str">
        <f>IF(AND(Data!$BX235="High",Data!$BY235="High"),"High","Low")</f>
        <v>High</v>
      </c>
      <c r="CA235" s="41" t="str">
        <f>IF(AND(Data!$BM235=Data!$BT235,Data!$BN235=Data!$BU235),"Matched",IF(Data!$BM235=Data!$BT235,"Sec Missed", IF(Data!$BN235=Data!$BU235," Pri Missed", "Both Missed")))</f>
        <v>Both Missed</v>
      </c>
      <c r="CB235" s="42">
        <v>100.0</v>
      </c>
      <c r="CC235" s="42">
        <v>100.0</v>
      </c>
      <c r="CD235" s="42">
        <v>100.0</v>
      </c>
      <c r="CE235" s="43" t="s">
        <v>3</v>
      </c>
      <c r="CF235" s="43" t="s">
        <v>108</v>
      </c>
      <c r="CG235" s="43" t="s">
        <v>17</v>
      </c>
      <c r="CH235" s="45" t="s">
        <v>3</v>
      </c>
      <c r="CI235" s="43" t="s">
        <v>97</v>
      </c>
      <c r="CJ235" s="42">
        <v>100.0</v>
      </c>
      <c r="CK235" s="43" t="s">
        <v>17</v>
      </c>
      <c r="CL235" s="43" t="s">
        <v>98</v>
      </c>
      <c r="CM235" s="42">
        <v>100.0</v>
      </c>
      <c r="CN235" s="43" t="s">
        <v>99</v>
      </c>
      <c r="CO235" s="1"/>
      <c r="CP235" s="1"/>
      <c r="CQ235" s="1"/>
      <c r="CR235" s="1"/>
      <c r="CS235" s="1"/>
      <c r="CT235" s="1"/>
      <c r="CU235" s="1"/>
    </row>
    <row r="236" ht="48.0" customHeight="1">
      <c r="A236" s="28">
        <v>2390.0</v>
      </c>
      <c r="B236" s="29">
        <v>28.0</v>
      </c>
      <c r="C236" s="30">
        <v>12.0</v>
      </c>
      <c r="D236" s="30">
        <v>14.0</v>
      </c>
      <c r="E236" s="30">
        <v>11.0</v>
      </c>
      <c r="F236" s="30">
        <v>24.0</v>
      </c>
      <c r="G236" s="30">
        <v>14.0</v>
      </c>
      <c r="H236" s="30">
        <v>10.0</v>
      </c>
      <c r="I236" s="30">
        <v>9.0</v>
      </c>
      <c r="J236" s="30">
        <v>25.0</v>
      </c>
      <c r="K236" s="30">
        <v>14.0</v>
      </c>
      <c r="L236" s="30">
        <v>11.0</v>
      </c>
      <c r="M236" s="30">
        <v>9.5</v>
      </c>
      <c r="N236" s="30">
        <v>25.166666666666654</v>
      </c>
      <c r="O236" s="31">
        <f>LARGE(Data!$K236:$N236,1)</f>
        <v>25.16666667</v>
      </c>
      <c r="P236" s="31">
        <f>LARGE(Data!$K236:$N236,2)</f>
        <v>14</v>
      </c>
      <c r="Q236" s="31">
        <f>LARGE(Data!$K236:$N236,3)</f>
        <v>11</v>
      </c>
      <c r="R236" s="31">
        <f>LARGE(Data!$K236:$N236,4)</f>
        <v>9.5</v>
      </c>
      <c r="S236" s="32">
        <f>LARGE(Data!$C236:$F236,1)</f>
        <v>24</v>
      </c>
      <c r="T236" s="32">
        <f>LARGE(Data!$C236:$F236,2)</f>
        <v>14</v>
      </c>
      <c r="U236" s="32">
        <f>LARGE(Data!$C236:$F236,3)</f>
        <v>12</v>
      </c>
      <c r="V236" s="32">
        <f>LARGE(Data!$C236:$F236,4)</f>
        <v>11</v>
      </c>
      <c r="W236" s="33">
        <f>LARGE(Data!$G236:$J236,1)</f>
        <v>25</v>
      </c>
      <c r="X236" s="33">
        <f>LARGE(Data!$G236:$J236,2)</f>
        <v>14</v>
      </c>
      <c r="Y236" s="33">
        <f>LARGE(Data!$G236:$J236,3)</f>
        <v>10</v>
      </c>
      <c r="Z236" s="33">
        <f>LARGE(Data!$G236:$J236,4)</f>
        <v>9</v>
      </c>
      <c r="AA236" s="30">
        <f>Data!$O236-Data!$P236</f>
        <v>11.16666667</v>
      </c>
      <c r="AB236" s="30">
        <f>Data!$P236-Data!$Q236</f>
        <v>3</v>
      </c>
      <c r="AC236" s="30">
        <f>Data!$Q236-Data!$R236</f>
        <v>1.5</v>
      </c>
      <c r="AD236" s="30">
        <f>(Data!$AA236+Data!$AB236)/SUM(Data!$AA236:$AC236)</f>
        <v>0.9042553191</v>
      </c>
      <c r="AE236" s="31">
        <f>Data!$AA236^2/SQRT(Data!$AA236^2+Data!$AB236^2+Data!$AC236^2)</f>
        <v>10.69464499</v>
      </c>
      <c r="AF236" s="31">
        <f>Data!$AB236^2/SQRT(Data!$AA236^2+Data!$AB236^2+Data!$AC236^2)</f>
        <v>0.7719013088</v>
      </c>
      <c r="AG236" s="31">
        <f>Data!$AC236^2/SQRT(Data!$AA236^2+Data!$AB236^2+Data!$AC236^2)</f>
        <v>0.1929753272</v>
      </c>
      <c r="AH236" s="30">
        <f>Data!$S236-Data!$T236</f>
        <v>10</v>
      </c>
      <c r="AI236" s="30">
        <f>Data!$T236-Data!$U236</f>
        <v>2</v>
      </c>
      <c r="AJ236" s="30">
        <f>Data!$U236-Data!$V236</f>
        <v>1</v>
      </c>
      <c r="AK236" s="30">
        <f>(Data!$AH236+Data!$AI236)/(Data!$AH236+Data!$AI236+Data!$AJ236)</f>
        <v>0.9230769231</v>
      </c>
      <c r="AL236" s="32">
        <f>Data!$AH236^2/SQRT(Data!$AH236^2+Data!$AI236^2+Data!$AJ236^2)</f>
        <v>9.759000729</v>
      </c>
      <c r="AM236" s="32">
        <f>Data!$AI236^2/SQRT(Data!$AH236^2+Data!$AI236^2+Data!$AJ236^2)</f>
        <v>0.3903600292</v>
      </c>
      <c r="AN236" s="32">
        <f>Data!$AJ236^2/SQRT(Data!$AH236^2+Data!$AI236^2+Data!$AJ236^2)</f>
        <v>0.09759000729</v>
      </c>
      <c r="AO236" s="30">
        <f>Data!$W236-Data!$X236</f>
        <v>11</v>
      </c>
      <c r="AP236" s="30">
        <f>Data!$X236-Data!$Y236</f>
        <v>4</v>
      </c>
      <c r="AQ236" s="30">
        <f>Data!$Y236-Data!$Z236</f>
        <v>1</v>
      </c>
      <c r="AR236" s="30">
        <f>(Data!$AO236+Data!$AP236)/(Data!$AO236+Data!$AP236+Data!$AQ236)</f>
        <v>0.9375</v>
      </c>
      <c r="AS236" s="33">
        <f>Data!$AO236^2/SQRT(Data!$AO236^2+Data!$AP236^2+Data!$AQ236^2)</f>
        <v>10.30020402</v>
      </c>
      <c r="AT236" s="33">
        <f>Data!$AP236^2/SQRT(Data!$AO236^2+Data!$AP236^2+Data!$AQ236^2)</f>
        <v>1.362010449</v>
      </c>
      <c r="AU236" s="33">
        <f>Data!$AQ236^2/SQRT(Data!$AO236^2+Data!$AP236^2+Data!$AQ236^2)</f>
        <v>0.08512565308</v>
      </c>
      <c r="AV236" s="34">
        <f>_xlfn.VAR.P(Data!$K236:$N236)</f>
        <v>37.64583333</v>
      </c>
      <c r="AW236" s="35">
        <f>_xlfn.VAR.P(Data!$C236:$F236)</f>
        <v>26.6875</v>
      </c>
      <c r="AX236" s="36">
        <f>_xlfn.VAR.P(Data!$G236:$J236)</f>
        <v>40.25</v>
      </c>
      <c r="AY236" s="37"/>
      <c r="AZ236" s="38"/>
      <c r="BA236" s="39"/>
      <c r="BB236" s="30" t="str">
        <f>IF(AND(Data!$AE236&gt;Data!$AF236,Data!$AE236&gt;Data!$AG236),"1",IF(AND(Data!$AF236&gt;Data!$AE236,Data!$AF236&gt;Data!$AG236),IF(Data!$AF236&lt;2.5*Data!$AE236,"1.2",IF(OR(Data!$AE236&gt;2.5,Data!$AE236+Data!$AF236+Data!$AG236&lt;9),"2.2","2")),IF(AND(Data!$AG236&gt;3.5*Data!$AE236,Data!$AG236&gt;3.5*Data!$AF236,Data!$AE236+Data!$AF236+Data!$AG236&gt;11,Data!$AE236+Data!$AF236&lt;2,Data!$Q236&gt;=18),"3",IF((Data!$AE236&gt;3*Data!$AF236),"1.3",IF(AND(Data!$AF236&gt;3*Data!$AE236,Data!$AF236&gt;2),"2.3","3.3")))))</f>
        <v>1</v>
      </c>
      <c r="BC236" s="30" t="str">
        <f>IF(AND(Data!$AL236&gt;Data!$AM236,Data!$AL236&gt;Data!$AN236),"1",IF(AND(Data!$AM236&gt;Data!$AL236,Data!$AM236&gt;Data!$AN236),IF(Data!$AM236&lt;2.5*Data!$AL236,"1.2",IF(OR(Data!$AL236&gt;2.5,Data!$AL236+Data!$AM236+Data!$AN236&lt;9),"2.2","2")),IF(AND(Data!$AN236&gt;3.5*Data!$AL236,Data!$AN236&gt;3.5*Data!$AM236,Data!$AL236+Data!$AM236+Data!$AN236&gt;11,Data!$AL236+Data!$AM236&lt;2,Data!$U236&gt;=18),"3",IF((Data!$AL236&gt;3*Data!$AM236),"1.3",IF(AND(Data!$AM236&gt;3*Data!$AL236,Data!$AM236&gt;2),"2.3","3.3")))))</f>
        <v>1</v>
      </c>
      <c r="BD236" s="30" t="str">
        <f>IF(AND(Data!$AS236&gt;Data!$AT236,Data!$AS236&gt;Data!$AU236),"1",IF(AND(Data!$AT236&gt;Data!$AS236,Data!$AT236&gt;Data!$AU236),IF(Data!$AT236&lt;2.5*Data!$AS236,"1.2",IF(OR(Data!$AS236&gt;2.5,Data!$AS236+Data!$AT236+Data!$AU236&lt;9),"2.2","2")),IF(AND(Data!$AU236&gt;3.5*Data!$AS236,Data!$AU236&gt;3.5*Data!$AT236,Data!$AS236+Data!$AT236+Data!$AU236&gt;11,Data!$AS236+Data!$AT236&lt;2,Data!$Y236&gt;=18),"3",IF((Data!$AS236&gt;3*Data!$AT236),"1.3",IF(AND(Data!$AT236&gt;3*Data!$AS236,Data!$AT236&gt;2),"2.3","3.3")))))</f>
        <v>1</v>
      </c>
      <c r="BE236" s="30" t="str">
        <f t="array" ref="BE236">XLOOKUP(Data!$O236,Data!$K236:$N236,$K$1:$N$1,"?",0,1)&amp;XLOOKUP(Data!$P236,Data!$K236:$N236,$K$1:$N$1,"?",0,1)&amp;XLOOKUP(Data!$Q236,Data!$K236:$N236,$K$1:$N$1,"?",0,1)</f>
        <v>CDI</v>
      </c>
      <c r="BF236" s="30" t="str">
        <f t="array" ref="BF236">XLOOKUP(Data!$S236,Data!$C236:$F236,$C$1:$F$1,"?",0,1)&amp;XLOOKUP(Data!$T236,Data!$C236:$F236,$C$1:$F$1,"?",0,1)&amp;XLOOKUP(Data!$U236,Data!$C236:$F236,$C$1:$F$1,"?",0,1)</f>
        <v>CID</v>
      </c>
      <c r="BG236" s="30" t="str">
        <f t="array" ref="BG236">XLOOKUP(Data!$W236,Data!$G236:$J236,$G$1:$J$1,"?",0,1)&amp;XLOOKUP(Data!$X236,Data!$G236:$J236,$G$1:$J$1,"?",0,1)&amp;XLOOKUP(Data!$Y236,Data!$G236:$J236,$G$1:$J$1,"?",0,1)</f>
        <v>CDI</v>
      </c>
      <c r="BH236" s="30" t="str">
        <f>VLOOKUP(LEFT(Data!$BE236,Data!$BB236),'Key 2'!$A$1:$C$40,2,FALSE)</f>
        <v>C</v>
      </c>
      <c r="BI236" s="30" t="str">
        <f>VLOOKUP(LEFT(Data!$BF236,Data!$BC236),'Key 2'!$A$1:$C$40,2,FALSE)</f>
        <v>C</v>
      </c>
      <c r="BJ236" s="30" t="str">
        <f>VLOOKUP(LEFT(Data!$BG236,Data!$BD236),'Key 2'!$A$1:$C$40,2,FALSE)</f>
        <v>C</v>
      </c>
      <c r="BK236" s="30" t="str">
        <f>IF(AND(Data!$AV236&gt;=15,Data!$O236&gt;=20),"DG",IF(AND(Data!$AW236&gt;=15,Data!$S236&gt;=20),"MG",IF(AND(Data!$AV236&gt;=15,Data!$W236&gt;=20),"LG","0")))</f>
        <v>DG</v>
      </c>
      <c r="BL236" s="30" t="str">
        <f>IF(AND(Data!$BK236="DG",Data!$AW236&gt;=15,Data!$S236&gt;=20,Data!$BH236&lt;&gt;Data!$BI236),"MG","LG")</f>
        <v>LG</v>
      </c>
      <c r="BM236" s="30" t="str">
        <f>IF(Data!$BK236="DG",Data!$BH236,IF(Data!$BK236="MG",Data!$BI236,Data!$BJ236))</f>
        <v>C</v>
      </c>
      <c r="BN236" s="30" t="str">
        <f>IF(Data!$BL236="DG",Data!$BH236,IF(Data!$BL236="MG",Data!$BI236,Data!$BJ236))</f>
        <v>C</v>
      </c>
      <c r="BO236" s="40"/>
      <c r="BP236" s="40"/>
      <c r="BQ236" s="40"/>
      <c r="BR236" s="41"/>
      <c r="BS236" s="41"/>
      <c r="BT236" s="41" t="str">
        <f>VLOOKUP(Data!$BR236,'Key 1'!$B$1:$D$15,2,FALSE)</f>
        <v>TI</v>
      </c>
      <c r="BU236" s="41" t="str">
        <f>VLOOKUP(Data!$BS236,'Key 1'!$B$1:$D$15,2,FALSE)</f>
        <v>TI</v>
      </c>
      <c r="BV236" s="41">
        <f>VLOOKUP(Data!$BR236,'Key 1'!$B$1:$D$15,3,FALSE)</f>
        <v>0</v>
      </c>
      <c r="BW236" s="41">
        <f>VLOOKUP(Data!$BS236,'Key 1'!$B$1:$D$15,3,FALSE)</f>
        <v>0</v>
      </c>
      <c r="BX236" s="41" t="str">
        <f>IF(Data!$BK236="DG",IF(INT(Data!$BB236)-Data!$BB236&lt;0,"Low","High"),IF(Data!$BK236="MG",IF(INT(Data!$BC236)-Data!$BC236&lt;0,"Low","High"),IF(Data!$BK236="LG",IF(INT(Data!$BD236)-Data!$BD236&lt;0,"Low","High"),"High")))</f>
        <v>High</v>
      </c>
      <c r="BY236" s="41" t="str">
        <f>IF(Data!$BL236="DG",IF(INT(Data!$BB236)-Data!$BB236&lt;0,"Low","High"),IF(Data!$BL236="MG",IF(INT(Data!$BC236)-Data!$BC236&lt;0,"Low","High"),IF(Data!$BL236="LG",IF(INT(Data!$BD236)-Data!$BD236&lt;0,"Low","High"),"High")))</f>
        <v>High</v>
      </c>
      <c r="BZ236" s="41" t="str">
        <f>IF(AND(Data!$BX236="High",Data!$BY236="High"),"High","Low")</f>
        <v>High</v>
      </c>
      <c r="CA236" s="41" t="str">
        <f>IF(AND(Data!$BM236=Data!$BT236,Data!$BN236=Data!$BU236),"Matched",IF(Data!$BM236=Data!$BT236,"Sec Missed", IF(Data!$BN236=Data!$BU236," Pri Missed", "Both Missed")))</f>
        <v>Both Missed</v>
      </c>
      <c r="CB236" s="42">
        <v>100.0</v>
      </c>
      <c r="CC236" s="42">
        <v>100.0</v>
      </c>
      <c r="CD236" s="42">
        <v>100.0</v>
      </c>
      <c r="CE236" s="43" t="s">
        <v>3</v>
      </c>
      <c r="CF236" s="43" t="s">
        <v>3</v>
      </c>
      <c r="CG236" s="43" t="s">
        <v>3</v>
      </c>
      <c r="CH236" s="45" t="s">
        <v>3</v>
      </c>
      <c r="CI236" s="43" t="s">
        <v>97</v>
      </c>
      <c r="CJ236" s="42">
        <v>100.0</v>
      </c>
      <c r="CK236" s="43" t="s">
        <v>3</v>
      </c>
      <c r="CL236" s="43" t="s">
        <v>98</v>
      </c>
      <c r="CM236" s="42">
        <v>100.0</v>
      </c>
      <c r="CN236" s="43" t="s">
        <v>104</v>
      </c>
      <c r="CO236" s="1"/>
      <c r="CP236" s="1"/>
      <c r="CQ236" s="1"/>
      <c r="CR236" s="1"/>
      <c r="CS236" s="1"/>
      <c r="CT236" s="1"/>
      <c r="CU236" s="1"/>
    </row>
    <row r="237" ht="48.0" customHeight="1">
      <c r="A237" s="28">
        <v>2391.0</v>
      </c>
      <c r="B237" s="29">
        <v>28.0</v>
      </c>
      <c r="C237" s="30">
        <v>22.5</v>
      </c>
      <c r="D237" s="30">
        <v>22.0</v>
      </c>
      <c r="E237" s="30">
        <v>11.0</v>
      </c>
      <c r="F237" s="30">
        <v>13.0</v>
      </c>
      <c r="G237" s="30">
        <v>25.0</v>
      </c>
      <c r="H237" s="30">
        <v>20.0</v>
      </c>
      <c r="I237" s="30">
        <v>7.0</v>
      </c>
      <c r="J237" s="30">
        <v>6.0</v>
      </c>
      <c r="K237" s="30">
        <v>23.5</v>
      </c>
      <c r="L237" s="30">
        <v>20.0</v>
      </c>
      <c r="M237" s="30">
        <v>8.0</v>
      </c>
      <c r="N237" s="30">
        <v>8.0</v>
      </c>
      <c r="O237" s="31">
        <f>LARGE(Data!$K237:$N237,1)</f>
        <v>23.5</v>
      </c>
      <c r="P237" s="31">
        <f>LARGE(Data!$K237:$N237,2)</f>
        <v>20</v>
      </c>
      <c r="Q237" s="31">
        <f>LARGE(Data!$K237:$N237,3)</f>
        <v>8</v>
      </c>
      <c r="R237" s="31">
        <f>LARGE(Data!$K237:$N237,4)</f>
        <v>8</v>
      </c>
      <c r="S237" s="32">
        <f>LARGE(Data!$C237:$F237,1)</f>
        <v>22.5</v>
      </c>
      <c r="T237" s="32">
        <f>LARGE(Data!$C237:$F237,2)</f>
        <v>22</v>
      </c>
      <c r="U237" s="32">
        <f>LARGE(Data!$C237:$F237,3)</f>
        <v>13</v>
      </c>
      <c r="V237" s="32">
        <f>LARGE(Data!$C237:$F237,4)</f>
        <v>11</v>
      </c>
      <c r="W237" s="33">
        <f>LARGE(Data!$G237:$J237,1)</f>
        <v>25</v>
      </c>
      <c r="X237" s="33">
        <f>LARGE(Data!$G237:$J237,2)</f>
        <v>20</v>
      </c>
      <c r="Y237" s="33">
        <f>LARGE(Data!$G237:$J237,3)</f>
        <v>7</v>
      </c>
      <c r="Z237" s="33">
        <f>LARGE(Data!$G237:$J237,4)</f>
        <v>6</v>
      </c>
      <c r="AA237" s="30">
        <f>Data!$O237-Data!$P237</f>
        <v>3.5</v>
      </c>
      <c r="AB237" s="30">
        <f>Data!$P237-Data!$Q237</f>
        <v>12</v>
      </c>
      <c r="AC237" s="30">
        <f>Data!$Q237-Data!$R237</f>
        <v>0</v>
      </c>
      <c r="AD237" s="30">
        <f>(Data!$AA237+Data!$AB237)/SUM(Data!$AA237:$AC237)</f>
        <v>1</v>
      </c>
      <c r="AE237" s="31">
        <f>Data!$AA237^2/SQRT(Data!$AA237^2+Data!$AB237^2+Data!$AC237^2)</f>
        <v>0.98</v>
      </c>
      <c r="AF237" s="31">
        <f>Data!$AB237^2/SQRT(Data!$AA237^2+Data!$AB237^2+Data!$AC237^2)</f>
        <v>11.52</v>
      </c>
      <c r="AG237" s="31">
        <f>Data!$AC237^2/SQRT(Data!$AA237^2+Data!$AB237^2+Data!$AC237^2)</f>
        <v>0</v>
      </c>
      <c r="AH237" s="30">
        <f>Data!$S237-Data!$T237</f>
        <v>0.5</v>
      </c>
      <c r="AI237" s="30">
        <f>Data!$T237-Data!$U237</f>
        <v>9</v>
      </c>
      <c r="AJ237" s="30">
        <f>Data!$U237-Data!$V237</f>
        <v>2</v>
      </c>
      <c r="AK237" s="30">
        <f>(Data!$AH237+Data!$AI237)/(Data!$AH237+Data!$AI237+Data!$AJ237)</f>
        <v>0.8260869565</v>
      </c>
      <c r="AL237" s="32">
        <f>Data!$AH237^2/SQRT(Data!$AH237^2+Data!$AI237^2+Data!$AJ237^2)</f>
        <v>0.02707651805</v>
      </c>
      <c r="AM237" s="32">
        <f>Data!$AI237^2/SQRT(Data!$AH237^2+Data!$AI237^2+Data!$AJ237^2)</f>
        <v>8.772791849</v>
      </c>
      <c r="AN237" s="32">
        <f>Data!$AJ237^2/SQRT(Data!$AH237^2+Data!$AI237^2+Data!$AJ237^2)</f>
        <v>0.4332242889</v>
      </c>
      <c r="AO237" s="30">
        <f>Data!$W237-Data!$X237</f>
        <v>5</v>
      </c>
      <c r="AP237" s="30">
        <f>Data!$X237-Data!$Y237</f>
        <v>13</v>
      </c>
      <c r="AQ237" s="30">
        <f>Data!$Y237-Data!$Z237</f>
        <v>1</v>
      </c>
      <c r="AR237" s="30">
        <f>(Data!$AO237+Data!$AP237)/(Data!$AO237+Data!$AP237+Data!$AQ237)</f>
        <v>0.9473684211</v>
      </c>
      <c r="AS237" s="33">
        <f>Data!$AO237^2/SQRT(Data!$AO237^2+Data!$AP237^2+Data!$AQ237^2)</f>
        <v>1.790287185</v>
      </c>
      <c r="AT237" s="33">
        <f>Data!$AP237^2/SQRT(Data!$AO237^2+Data!$AP237^2+Data!$AQ237^2)</f>
        <v>12.10234137</v>
      </c>
      <c r="AU237" s="33">
        <f>Data!$AQ237^2/SQRT(Data!$AO237^2+Data!$AP237^2+Data!$AQ237^2)</f>
        <v>0.0716114874</v>
      </c>
      <c r="AV237" s="34">
        <f>_xlfn.VAR.P(Data!$K237:$N237)</f>
        <v>48.796875</v>
      </c>
      <c r="AW237" s="35">
        <f>_xlfn.VAR.P(Data!$C237:$F237)</f>
        <v>26.796875</v>
      </c>
      <c r="AX237" s="36">
        <f>_xlfn.VAR.P(Data!$G237:$J237)</f>
        <v>67.25</v>
      </c>
      <c r="AY237" s="37"/>
      <c r="AZ237" s="38"/>
      <c r="BA237" s="39"/>
      <c r="BB237" s="30" t="str">
        <f>IF(AND(Data!$AE237&gt;Data!$AF237,Data!$AE237&gt;Data!$AG237),"1",IF(AND(Data!$AF237&gt;Data!$AE237,Data!$AF237&gt;Data!$AG237),IF(Data!$AF237&lt;2.5*Data!$AE237,"1.2",IF(OR(Data!$AE237&gt;2.5,Data!$AE237+Data!$AF237+Data!$AG237&lt;9),"2.2","2")),IF(AND(Data!$AG237&gt;3.5*Data!$AE237,Data!$AG237&gt;3.5*Data!$AF237,Data!$AE237+Data!$AF237+Data!$AG237&gt;11,Data!$AE237+Data!$AF237&lt;2,Data!$Q237&gt;=18),"3",IF((Data!$AE237&gt;3*Data!$AF237),"1.3",IF(AND(Data!$AF237&gt;3*Data!$AE237,Data!$AF237&gt;2),"2.3","3.3")))))</f>
        <v>2</v>
      </c>
      <c r="BC237" s="30" t="str">
        <f>IF(AND(Data!$AL237&gt;Data!$AM237,Data!$AL237&gt;Data!$AN237),"1",IF(AND(Data!$AM237&gt;Data!$AL237,Data!$AM237&gt;Data!$AN237),IF(Data!$AM237&lt;2.5*Data!$AL237,"1.2",IF(OR(Data!$AL237&gt;2.5,Data!$AL237+Data!$AM237+Data!$AN237&lt;9),"2.2","2")),IF(AND(Data!$AN237&gt;3.5*Data!$AL237,Data!$AN237&gt;3.5*Data!$AM237,Data!$AL237+Data!$AM237+Data!$AN237&gt;11,Data!$AL237+Data!$AM237&lt;2,Data!$U237&gt;=18),"3",IF((Data!$AL237&gt;3*Data!$AM237),"1.3",IF(AND(Data!$AM237&gt;3*Data!$AL237,Data!$AM237&gt;2),"2.3","3.3")))))</f>
        <v>2</v>
      </c>
      <c r="BD237" s="30" t="str">
        <f>IF(AND(Data!$AS237&gt;Data!$AT237,Data!$AS237&gt;Data!$AU237),"1",IF(AND(Data!$AT237&gt;Data!$AS237,Data!$AT237&gt;Data!$AU237),IF(Data!$AT237&lt;2.5*Data!$AS237,"1.2",IF(OR(Data!$AS237&gt;2.5,Data!$AS237+Data!$AT237+Data!$AU237&lt;9),"2.2","2")),IF(AND(Data!$AU237&gt;3.5*Data!$AS237,Data!$AU237&gt;3.5*Data!$AT237,Data!$AS237+Data!$AT237+Data!$AU237&gt;11,Data!$AS237+Data!$AT237&lt;2,Data!$Y237&gt;=18),"3",IF((Data!$AS237&gt;3*Data!$AT237),"1.3",IF(AND(Data!$AT237&gt;3*Data!$AS237,Data!$AT237&gt;2),"2.3","3.3")))))</f>
        <v>2</v>
      </c>
      <c r="BE237" s="30" t="str">
        <f t="array" ref="BE237">XLOOKUP(Data!$O237,Data!$K237:$N237,$K$1:$N$1,"?",0,1)&amp;XLOOKUP(Data!$P237,Data!$K237:$N237,$K$1:$N$1,"?",0,1)&amp;XLOOKUP(Data!$Q237,Data!$K237:$N237,$K$1:$N$1,"?",0,1)</f>
        <v>DIS</v>
      </c>
      <c r="BF237" s="30" t="str">
        <f t="array" ref="BF237">XLOOKUP(Data!$S237,Data!$C237:$F237,$C$1:$F$1,"?",0,1)&amp;XLOOKUP(Data!$T237,Data!$C237:$F237,$C$1:$F$1,"?",0,1)&amp;XLOOKUP(Data!$U237,Data!$C237:$F237,$C$1:$F$1,"?",0,1)</f>
        <v>DIC</v>
      </c>
      <c r="BG237" s="30" t="str">
        <f t="array" ref="BG237">XLOOKUP(Data!$W237,Data!$G237:$J237,$G$1:$J$1,"?",0,1)&amp;XLOOKUP(Data!$X237,Data!$G237:$J237,$G$1:$J$1,"?",0,1)&amp;XLOOKUP(Data!$Y237,Data!$G237:$J237,$G$1:$J$1,"?",0,1)</f>
        <v>DIS</v>
      </c>
      <c r="BH237" s="30" t="str">
        <f>VLOOKUP(LEFT(Data!$BE237,Data!$BB237),'Key 2'!$A$1:$C$40,2,FALSE)</f>
        <v>DI</v>
      </c>
      <c r="BI237" s="30" t="str">
        <f>VLOOKUP(LEFT(Data!$BF237,Data!$BC237),'Key 2'!$A$1:$C$40,2,FALSE)</f>
        <v>DI</v>
      </c>
      <c r="BJ237" s="30" t="str">
        <f>VLOOKUP(LEFT(Data!$BG237,Data!$BD237),'Key 2'!$A$1:$C$40,2,FALSE)</f>
        <v>DI</v>
      </c>
      <c r="BK237" s="30" t="str">
        <f>IF(AND(Data!$AV237&gt;=15,Data!$O237&gt;=20),"DG",IF(AND(Data!$AW237&gt;=15,Data!$S237&gt;=20),"MG",IF(AND(Data!$AV237&gt;=15,Data!$W237&gt;=20),"LG","0")))</f>
        <v>DG</v>
      </c>
      <c r="BL237" s="30" t="str">
        <f>IF(AND(Data!$BK237="DG",Data!$AW237&gt;=15,Data!$S237&gt;=20,Data!$BH237&lt;&gt;Data!$BI237),"MG","LG")</f>
        <v>LG</v>
      </c>
      <c r="BM237" s="30" t="str">
        <f>IF(Data!$BK237="DG",Data!$BH237,IF(Data!$BK237="MG",Data!$BI237,Data!$BJ237))</f>
        <v>DI</v>
      </c>
      <c r="BN237" s="30" t="str">
        <f>IF(Data!$BL237="DG",Data!$BH237,IF(Data!$BL237="MG",Data!$BI237,Data!$BJ237))</f>
        <v>DI</v>
      </c>
      <c r="BO237" s="40"/>
      <c r="BP237" s="40"/>
      <c r="BQ237" s="40"/>
      <c r="BR237" s="41"/>
      <c r="BS237" s="41"/>
      <c r="BT237" s="41" t="str">
        <f>VLOOKUP(Data!$BR237,'Key 1'!$B$1:$D$15,2,FALSE)</f>
        <v>TI</v>
      </c>
      <c r="BU237" s="41" t="str">
        <f>VLOOKUP(Data!$BS237,'Key 1'!$B$1:$D$15,2,FALSE)</f>
        <v>TI</v>
      </c>
      <c r="BV237" s="41">
        <f>VLOOKUP(Data!$BR237,'Key 1'!$B$1:$D$15,3,FALSE)</f>
        <v>0</v>
      </c>
      <c r="BW237" s="41">
        <f>VLOOKUP(Data!$BS237,'Key 1'!$B$1:$D$15,3,FALSE)</f>
        <v>0</v>
      </c>
      <c r="BX237" s="41" t="str">
        <f>IF(Data!$BK237="DG",IF(INT(Data!$BB237)-Data!$BB237&lt;0,"Low","High"),IF(Data!$BK237="MG",IF(INT(Data!$BC237)-Data!$BC237&lt;0,"Low","High"),IF(Data!$BK237="LG",IF(INT(Data!$BD237)-Data!$BD237&lt;0,"Low","High"),"High")))</f>
        <v>High</v>
      </c>
      <c r="BY237" s="41" t="str">
        <f>IF(Data!$BL237="DG",IF(INT(Data!$BB237)-Data!$BB237&lt;0,"Low","High"),IF(Data!$BL237="MG",IF(INT(Data!$BC237)-Data!$BC237&lt;0,"Low","High"),IF(Data!$BL237="LG",IF(INT(Data!$BD237)-Data!$BD237&lt;0,"Low","High"),"High")))</f>
        <v>High</v>
      </c>
      <c r="BZ237" s="41" t="str">
        <f>IF(AND(Data!$BX237="High",Data!$BY237="High"),"High","Low")</f>
        <v>High</v>
      </c>
      <c r="CA237" s="41" t="str">
        <f>IF(AND(Data!$BM237=Data!$BT237,Data!$BN237=Data!$BU237),"Matched",IF(Data!$BM237=Data!$BT237,"Sec Missed", IF(Data!$BN237=Data!$BU237," Pri Missed", "Both Missed")))</f>
        <v>Both Missed</v>
      </c>
      <c r="CB237" s="42">
        <v>100.0</v>
      </c>
      <c r="CC237" s="42">
        <v>100.0</v>
      </c>
      <c r="CD237" s="42">
        <v>100.0</v>
      </c>
      <c r="CE237" s="43" t="s">
        <v>15</v>
      </c>
      <c r="CF237" s="43" t="s">
        <v>15</v>
      </c>
      <c r="CG237" s="43" t="s">
        <v>15</v>
      </c>
      <c r="CH237" s="45" t="s">
        <v>15</v>
      </c>
      <c r="CI237" s="43" t="s">
        <v>97</v>
      </c>
      <c r="CJ237" s="42">
        <v>100.0</v>
      </c>
      <c r="CK237" s="43" t="s">
        <v>15</v>
      </c>
      <c r="CL237" s="43" t="s">
        <v>98</v>
      </c>
      <c r="CM237" s="42">
        <v>100.0</v>
      </c>
      <c r="CN237" s="43" t="s">
        <v>104</v>
      </c>
      <c r="CO237" s="1"/>
      <c r="CP237" s="1"/>
      <c r="CQ237" s="1"/>
      <c r="CR237" s="1"/>
      <c r="CS237" s="1"/>
      <c r="CT237" s="1"/>
      <c r="CU237" s="1"/>
    </row>
    <row r="238" ht="48.0" customHeight="1">
      <c r="A238" s="28">
        <v>2392.0</v>
      </c>
      <c r="B238" s="29">
        <v>28.0</v>
      </c>
      <c r="C238" s="30">
        <v>14.0</v>
      </c>
      <c r="D238" s="30">
        <v>14.0</v>
      </c>
      <c r="E238" s="30">
        <v>11.0</v>
      </c>
      <c r="F238" s="30">
        <v>21.0</v>
      </c>
      <c r="G238" s="30">
        <v>11.0</v>
      </c>
      <c r="H238" s="30">
        <v>23.5</v>
      </c>
      <c r="I238" s="30">
        <v>15.0</v>
      </c>
      <c r="J238" s="30">
        <v>18.5</v>
      </c>
      <c r="K238" s="30">
        <v>12.0</v>
      </c>
      <c r="L238" s="30">
        <v>17.5</v>
      </c>
      <c r="M238" s="30">
        <v>12.0</v>
      </c>
      <c r="N238" s="30">
        <v>20.0</v>
      </c>
      <c r="O238" s="31">
        <f>LARGE(Data!$K238:$N238,1)</f>
        <v>20</v>
      </c>
      <c r="P238" s="31">
        <f>LARGE(Data!$K238:$N238,2)</f>
        <v>17.5</v>
      </c>
      <c r="Q238" s="31">
        <f>LARGE(Data!$K238:$N238,3)</f>
        <v>12</v>
      </c>
      <c r="R238" s="31">
        <f>LARGE(Data!$K238:$N238,4)</f>
        <v>12</v>
      </c>
      <c r="S238" s="32">
        <f>LARGE(Data!$C238:$F238,1)</f>
        <v>21</v>
      </c>
      <c r="T238" s="32">
        <f>LARGE(Data!$C238:$F238,2)</f>
        <v>14</v>
      </c>
      <c r="U238" s="32">
        <f>LARGE(Data!$C238:$F238,3)</f>
        <v>14</v>
      </c>
      <c r="V238" s="32">
        <f>LARGE(Data!$C238:$F238,4)</f>
        <v>11</v>
      </c>
      <c r="W238" s="33">
        <f>LARGE(Data!$G238:$J238,1)</f>
        <v>23.5</v>
      </c>
      <c r="X238" s="33">
        <f>LARGE(Data!$G238:$J238,2)</f>
        <v>18.5</v>
      </c>
      <c r="Y238" s="33">
        <f>LARGE(Data!$G238:$J238,3)</f>
        <v>15</v>
      </c>
      <c r="Z238" s="33">
        <f>LARGE(Data!$G238:$J238,4)</f>
        <v>11</v>
      </c>
      <c r="AA238" s="30">
        <f>Data!$O238-Data!$P238</f>
        <v>2.5</v>
      </c>
      <c r="AB238" s="30">
        <f>Data!$P238-Data!$Q238</f>
        <v>5.5</v>
      </c>
      <c r="AC238" s="30">
        <f>Data!$Q238-Data!$R238</f>
        <v>0</v>
      </c>
      <c r="AD238" s="30">
        <f>(Data!$AA238+Data!$AB238)/SUM(Data!$AA238:$AC238)</f>
        <v>1</v>
      </c>
      <c r="AE238" s="31">
        <f>Data!$AA238^2/SQRT(Data!$AA238^2+Data!$AB238^2+Data!$AC238^2)</f>
        <v>1.034507361</v>
      </c>
      <c r="AF238" s="31">
        <f>Data!$AB238^2/SQRT(Data!$AA238^2+Data!$AB238^2+Data!$AC238^2)</f>
        <v>5.007015626</v>
      </c>
      <c r="AG238" s="31">
        <f>Data!$AC238^2/SQRT(Data!$AA238^2+Data!$AB238^2+Data!$AC238^2)</f>
        <v>0</v>
      </c>
      <c r="AH238" s="30">
        <f>Data!$S238-Data!$T238</f>
        <v>7</v>
      </c>
      <c r="AI238" s="30">
        <f>Data!$T238-Data!$U238</f>
        <v>0</v>
      </c>
      <c r="AJ238" s="30">
        <f>Data!$U238-Data!$V238</f>
        <v>3</v>
      </c>
      <c r="AK238" s="30">
        <f>(Data!$AH238+Data!$AI238)/(Data!$AH238+Data!$AI238+Data!$AJ238)</f>
        <v>0.7</v>
      </c>
      <c r="AL238" s="32">
        <f>Data!$AH238^2/SQRT(Data!$AH238^2+Data!$AI238^2+Data!$AJ238^2)</f>
        <v>6.43401521</v>
      </c>
      <c r="AM238" s="32">
        <f>Data!$AI238^2/SQRT(Data!$AH238^2+Data!$AI238^2+Data!$AJ238^2)</f>
        <v>0</v>
      </c>
      <c r="AN238" s="32">
        <f>Data!$AJ238^2/SQRT(Data!$AH238^2+Data!$AI238^2+Data!$AJ238^2)</f>
        <v>1.181757896</v>
      </c>
      <c r="AO238" s="30">
        <f>Data!$W238-Data!$X238</f>
        <v>5</v>
      </c>
      <c r="AP238" s="30">
        <f>Data!$X238-Data!$Y238</f>
        <v>3.5</v>
      </c>
      <c r="AQ238" s="30">
        <f>Data!$Y238-Data!$Z238</f>
        <v>4</v>
      </c>
      <c r="AR238" s="30">
        <f>(Data!$AO238+Data!$AP238)/(Data!$AO238+Data!$AP238+Data!$AQ238)</f>
        <v>0.68</v>
      </c>
      <c r="AS238" s="33">
        <f>Data!$AO238^2/SQRT(Data!$AO238^2+Data!$AP238^2+Data!$AQ238^2)</f>
        <v>3.425943549</v>
      </c>
      <c r="AT238" s="33">
        <f>Data!$AP238^2/SQRT(Data!$AO238^2+Data!$AP238^2+Data!$AQ238^2)</f>
        <v>1.678712339</v>
      </c>
      <c r="AU238" s="33">
        <f>Data!$AQ238^2/SQRT(Data!$AO238^2+Data!$AP238^2+Data!$AQ238^2)</f>
        <v>2.192603871</v>
      </c>
      <c r="AV238" s="34">
        <f>_xlfn.VAR.P(Data!$K238:$N238)</f>
        <v>12.171875</v>
      </c>
      <c r="AW238" s="35">
        <f>_xlfn.VAR.P(Data!$C238:$F238)</f>
        <v>13.5</v>
      </c>
      <c r="AX238" s="36">
        <f>_xlfn.VAR.P(Data!$G238:$J238)</f>
        <v>21.125</v>
      </c>
      <c r="AY238" s="37"/>
      <c r="AZ238" s="38"/>
      <c r="BA238" s="39"/>
      <c r="BB238" s="30" t="str">
        <f>IF(AND(Data!$AE238&gt;Data!$AF238,Data!$AE238&gt;Data!$AG238),"1",IF(AND(Data!$AF238&gt;Data!$AE238,Data!$AF238&gt;Data!$AG238),IF(Data!$AF238&lt;2.5*Data!$AE238,"1.2",IF(OR(Data!$AE238&gt;2.5,Data!$AE238+Data!$AF238+Data!$AG238&lt;9),"2.2","2")),IF(AND(Data!$AG238&gt;3.5*Data!$AE238,Data!$AG238&gt;3.5*Data!$AF238,Data!$AE238+Data!$AF238+Data!$AG238&gt;11,Data!$AE238+Data!$AF238&lt;2,Data!$Q238&gt;=18),"3",IF((Data!$AE238&gt;3*Data!$AF238),"1.3",IF(AND(Data!$AF238&gt;3*Data!$AE238,Data!$AF238&gt;2),"2.3","3.3")))))</f>
        <v>2.2</v>
      </c>
      <c r="BC238" s="30" t="str">
        <f>IF(AND(Data!$AL238&gt;Data!$AM238,Data!$AL238&gt;Data!$AN238),"1",IF(AND(Data!$AM238&gt;Data!$AL238,Data!$AM238&gt;Data!$AN238),IF(Data!$AM238&lt;2.5*Data!$AL238,"1.2",IF(OR(Data!$AL238&gt;2.5,Data!$AL238+Data!$AM238+Data!$AN238&lt;9),"2.2","2")),IF(AND(Data!$AN238&gt;3.5*Data!$AL238,Data!$AN238&gt;3.5*Data!$AM238,Data!$AL238+Data!$AM238+Data!$AN238&gt;11,Data!$AL238+Data!$AM238&lt;2,Data!$U238&gt;=18),"3",IF((Data!$AL238&gt;3*Data!$AM238),"1.3",IF(AND(Data!$AM238&gt;3*Data!$AL238,Data!$AM238&gt;2),"2.3","3.3")))))</f>
        <v>1</v>
      </c>
      <c r="BD238" s="30" t="str">
        <f>IF(AND(Data!$AS238&gt;Data!$AT238,Data!$AS238&gt;Data!$AU238),"1",IF(AND(Data!$AT238&gt;Data!$AS238,Data!$AT238&gt;Data!$AU238),IF(Data!$AT238&lt;2.5*Data!$AS238,"1.2",IF(OR(Data!$AS238&gt;2.5,Data!$AS238+Data!$AT238+Data!$AU238&lt;9),"2.2","2")),IF(AND(Data!$AU238&gt;3.5*Data!$AS238,Data!$AU238&gt;3.5*Data!$AT238,Data!$AS238+Data!$AT238+Data!$AU238&gt;11,Data!$AS238+Data!$AT238&lt;2,Data!$Y238&gt;=18),"3",IF((Data!$AS238&gt;3*Data!$AT238),"1.3",IF(AND(Data!$AT238&gt;3*Data!$AS238,Data!$AT238&gt;2),"2.3","3.3")))))</f>
        <v>1</v>
      </c>
      <c r="BE238" s="30" t="str">
        <f t="array" ref="BE238">XLOOKUP(Data!$O238,Data!$K238:$N238,$K$1:$N$1,"?",0,1)&amp;XLOOKUP(Data!$P238,Data!$K238:$N238,$K$1:$N$1,"?",0,1)&amp;XLOOKUP(Data!$Q238,Data!$K238:$N238,$K$1:$N$1,"?",0,1)</f>
        <v>CID</v>
      </c>
      <c r="BF238" s="30" t="str">
        <f t="array" ref="BF238">XLOOKUP(Data!$S238,Data!$C238:$F238,$C$1:$F$1,"?",0,1)&amp;XLOOKUP(Data!$T238,Data!$C238:$F238,$C$1:$F$1,"?",0,1)&amp;XLOOKUP(Data!$U238,Data!$C238:$F238,$C$1:$F$1,"?",0,1)</f>
        <v>CDD</v>
      </c>
      <c r="BG238" s="30" t="str">
        <f t="array" ref="BG238">XLOOKUP(Data!$W238,Data!$G238:$J238,$G$1:$J$1,"?",0,1)&amp;XLOOKUP(Data!$X238,Data!$G238:$J238,$G$1:$J$1,"?",0,1)&amp;XLOOKUP(Data!$Y238,Data!$G238:$J238,$G$1:$J$1,"?",0,1)</f>
        <v>ICS</v>
      </c>
      <c r="BH238" s="30" t="str">
        <f>VLOOKUP(LEFT(Data!$BE238,Data!$BB238),'Key 2'!$A$1:$C$40,2,FALSE)</f>
        <v>IC</v>
      </c>
      <c r="BI238" s="30" t="str">
        <f>VLOOKUP(LEFT(Data!$BF238,Data!$BC238),'Key 2'!$A$1:$C$40,2,FALSE)</f>
        <v>C</v>
      </c>
      <c r="BJ238" s="30" t="str">
        <f>VLOOKUP(LEFT(Data!$BG238,Data!$BD238),'Key 2'!$A$1:$C$40,2,FALSE)</f>
        <v>I</v>
      </c>
      <c r="BK238" s="30" t="str">
        <f>IF(AND(Data!$AV238&gt;=15,Data!$O238&gt;=20),"DG",IF(AND(Data!$AW238&gt;=15,Data!$S238&gt;=20),"MG",IF(AND(Data!$AV238&gt;=15,Data!$W238&gt;=20),"LG","0")))</f>
        <v>0</v>
      </c>
      <c r="BL238" s="30" t="str">
        <f>IF(AND(Data!$BK238="DG",Data!$AW238&gt;=15,Data!$S238&gt;=20,Data!$BH238&lt;&gt;Data!$BI238),"MG","LG")</f>
        <v>LG</v>
      </c>
      <c r="BM238" s="30" t="str">
        <f>IF(Data!$BK238="DG",Data!$BH238,IF(Data!$BK238="MG",Data!$BI238,Data!$BJ238))</f>
        <v>I</v>
      </c>
      <c r="BN238" s="30" t="str">
        <f>IF(Data!$BL238="DG",Data!$BH238,IF(Data!$BL238="MG",Data!$BI238,Data!$BJ238))</f>
        <v>I</v>
      </c>
      <c r="BO238" s="40"/>
      <c r="BP238" s="40"/>
      <c r="BQ238" s="40"/>
      <c r="BR238" s="41"/>
      <c r="BS238" s="41"/>
      <c r="BT238" s="41" t="str">
        <f>VLOOKUP(Data!$BR238,'Key 1'!$B$1:$D$15,2,FALSE)</f>
        <v>TI</v>
      </c>
      <c r="BU238" s="41" t="str">
        <f>VLOOKUP(Data!$BS238,'Key 1'!$B$1:$D$15,2,FALSE)</f>
        <v>TI</v>
      </c>
      <c r="BV238" s="41">
        <f>VLOOKUP(Data!$BR238,'Key 1'!$B$1:$D$15,3,FALSE)</f>
        <v>0</v>
      </c>
      <c r="BW238" s="41">
        <f>VLOOKUP(Data!$BS238,'Key 1'!$B$1:$D$15,3,FALSE)</f>
        <v>0</v>
      </c>
      <c r="BX238" s="41" t="str">
        <f>IF(Data!$BK238="DG",IF(INT(Data!$BB238)-Data!$BB238&lt;0,"Low","High"),IF(Data!$BK238="MG",IF(INT(Data!$BC238)-Data!$BC238&lt;0,"Low","High"),IF(Data!$BK238="LG",IF(INT(Data!$BD238)-Data!$BD238&lt;0,"Low","High"),"High")))</f>
        <v>High</v>
      </c>
      <c r="BY238" s="41" t="str">
        <f>IF(Data!$BL238="DG",IF(INT(Data!$BB238)-Data!$BB238&lt;0,"Low","High"),IF(Data!$BL238="MG",IF(INT(Data!$BC238)-Data!$BC238&lt;0,"Low","High"),IF(Data!$BL238="LG",IF(INT(Data!$BD238)-Data!$BD238&lt;0,"Low","High"),"High")))</f>
        <v>High</v>
      </c>
      <c r="BZ238" s="41" t="str">
        <f>IF(AND(Data!$BX238="High",Data!$BY238="High"),"High","Low")</f>
        <v>High</v>
      </c>
      <c r="CA238" s="41" t="str">
        <f>IF(AND(Data!$BM238=Data!$BT238,Data!$BN238=Data!$BU238),"Matched",IF(Data!$BM238=Data!$BT238,"Sec Missed", IF(Data!$BN238=Data!$BU238," Pri Missed", "Both Missed")))</f>
        <v>Both Missed</v>
      </c>
      <c r="CB238" s="43" t="s">
        <v>100</v>
      </c>
      <c r="CC238" s="42">
        <v>100.0</v>
      </c>
      <c r="CD238" s="42">
        <v>100.0</v>
      </c>
      <c r="CE238" s="44"/>
      <c r="CF238" s="43" t="s">
        <v>3</v>
      </c>
      <c r="CG238" s="43" t="s">
        <v>1</v>
      </c>
      <c r="CH238" s="45" t="s">
        <v>1</v>
      </c>
      <c r="CI238" s="43" t="s">
        <v>98</v>
      </c>
      <c r="CJ238" s="42">
        <v>100.0</v>
      </c>
      <c r="CK238" s="43" t="s">
        <v>1</v>
      </c>
      <c r="CL238" s="43" t="s">
        <v>98</v>
      </c>
      <c r="CM238" s="42">
        <v>100.0</v>
      </c>
      <c r="CN238" s="43" t="s">
        <v>99</v>
      </c>
      <c r="CO238" s="1"/>
      <c r="CP238" s="1"/>
      <c r="CQ238" s="1"/>
      <c r="CR238" s="1"/>
      <c r="CS238" s="1"/>
      <c r="CT238" s="1"/>
      <c r="CU238" s="1"/>
    </row>
    <row r="239" ht="48.0" customHeight="1">
      <c r="A239" s="28">
        <v>2393.0</v>
      </c>
      <c r="B239" s="29">
        <v>28.0</v>
      </c>
      <c r="C239" s="30">
        <v>9.0</v>
      </c>
      <c r="D239" s="30">
        <v>12.0</v>
      </c>
      <c r="E239" s="30">
        <v>7.0</v>
      </c>
      <c r="F239" s="30">
        <v>27.0</v>
      </c>
      <c r="G239" s="30">
        <v>22.0</v>
      </c>
      <c r="H239" s="30">
        <v>2.875</v>
      </c>
      <c r="I239" s="30">
        <v>9.0</v>
      </c>
      <c r="J239" s="30">
        <v>24.0</v>
      </c>
      <c r="K239" s="30">
        <v>16.0</v>
      </c>
      <c r="L239" s="30">
        <v>4.0</v>
      </c>
      <c r="M239" s="30">
        <v>7.0</v>
      </c>
      <c r="N239" s="30">
        <v>25.33333333333332</v>
      </c>
      <c r="O239" s="31">
        <f>LARGE(Data!$K239:$N239,1)</f>
        <v>25.33333333</v>
      </c>
      <c r="P239" s="31">
        <f>LARGE(Data!$K239:$N239,2)</f>
        <v>16</v>
      </c>
      <c r="Q239" s="31">
        <f>LARGE(Data!$K239:$N239,3)</f>
        <v>7</v>
      </c>
      <c r="R239" s="31">
        <f>LARGE(Data!$K239:$N239,4)</f>
        <v>4</v>
      </c>
      <c r="S239" s="32">
        <f>LARGE(Data!$C239:$F239,1)</f>
        <v>27</v>
      </c>
      <c r="T239" s="32">
        <f>LARGE(Data!$C239:$F239,2)</f>
        <v>12</v>
      </c>
      <c r="U239" s="32">
        <f>LARGE(Data!$C239:$F239,3)</f>
        <v>9</v>
      </c>
      <c r="V239" s="32">
        <f>LARGE(Data!$C239:$F239,4)</f>
        <v>7</v>
      </c>
      <c r="W239" s="33">
        <f>LARGE(Data!$G239:$J239,1)</f>
        <v>24</v>
      </c>
      <c r="X239" s="33">
        <f>LARGE(Data!$G239:$J239,2)</f>
        <v>22</v>
      </c>
      <c r="Y239" s="33">
        <f>LARGE(Data!$G239:$J239,3)</f>
        <v>9</v>
      </c>
      <c r="Z239" s="33">
        <f>LARGE(Data!$G239:$J239,4)</f>
        <v>2.875</v>
      </c>
      <c r="AA239" s="30">
        <f>Data!$O239-Data!$P239</f>
        <v>9.333333333</v>
      </c>
      <c r="AB239" s="30">
        <f>Data!$P239-Data!$Q239</f>
        <v>9</v>
      </c>
      <c r="AC239" s="30">
        <f>Data!$Q239-Data!$R239</f>
        <v>3</v>
      </c>
      <c r="AD239" s="30">
        <f>(Data!$AA239+Data!$AB239)/SUM(Data!$AA239:$AC239)</f>
        <v>0.859375</v>
      </c>
      <c r="AE239" s="31">
        <f>Data!$AA239^2/SQRT(Data!$AA239^2+Data!$AB239^2+Data!$AC239^2)</f>
        <v>6.545617894</v>
      </c>
      <c r="AF239" s="31">
        <f>Data!$AB239^2/SQRT(Data!$AA239^2+Data!$AB239^2+Data!$AC239^2)</f>
        <v>6.086422762</v>
      </c>
      <c r="AG239" s="31">
        <f>Data!$AC239^2/SQRT(Data!$AA239^2+Data!$AB239^2+Data!$AC239^2)</f>
        <v>0.6762691957</v>
      </c>
      <c r="AH239" s="30">
        <f>Data!$S239-Data!$T239</f>
        <v>15</v>
      </c>
      <c r="AI239" s="30">
        <f>Data!$T239-Data!$U239</f>
        <v>3</v>
      </c>
      <c r="AJ239" s="30">
        <f>Data!$U239-Data!$V239</f>
        <v>2</v>
      </c>
      <c r="AK239" s="30">
        <f>(Data!$AH239+Data!$AI239)/(Data!$AH239+Data!$AI239+Data!$AJ239)</f>
        <v>0.9</v>
      </c>
      <c r="AL239" s="32">
        <f>Data!$AH239^2/SQRT(Data!$AH239^2+Data!$AI239^2+Data!$AJ239^2)</f>
        <v>14.58458378</v>
      </c>
      <c r="AM239" s="32">
        <f>Data!$AI239^2/SQRT(Data!$AH239^2+Data!$AI239^2+Data!$AJ239^2)</f>
        <v>0.5833833512</v>
      </c>
      <c r="AN239" s="32">
        <f>Data!$AJ239^2/SQRT(Data!$AH239^2+Data!$AI239^2+Data!$AJ239^2)</f>
        <v>0.2592814894</v>
      </c>
      <c r="AO239" s="30">
        <f>Data!$W239-Data!$X239</f>
        <v>2</v>
      </c>
      <c r="AP239" s="30">
        <f>Data!$X239-Data!$Y239</f>
        <v>13</v>
      </c>
      <c r="AQ239" s="30">
        <f>Data!$Y239-Data!$Z239</f>
        <v>6.125</v>
      </c>
      <c r="AR239" s="30">
        <f>(Data!$AO239+Data!$AP239)/(Data!$AO239+Data!$AP239+Data!$AQ239)</f>
        <v>0.7100591716</v>
      </c>
      <c r="AS239" s="33">
        <f>Data!$AO239^2/SQRT(Data!$AO239^2+Data!$AP239^2+Data!$AQ239^2)</f>
        <v>0.275687975</v>
      </c>
      <c r="AT239" s="33">
        <f>Data!$AP239^2/SQRT(Data!$AO239^2+Data!$AP239^2+Data!$AQ239^2)</f>
        <v>11.64781694</v>
      </c>
      <c r="AU239" s="33">
        <f>Data!$AQ239^2/SQRT(Data!$AO239^2+Data!$AP239^2+Data!$AQ239^2)</f>
        <v>2.585651672</v>
      </c>
      <c r="AV239" s="34">
        <f>_xlfn.VAR.P(Data!$K239:$N239)</f>
        <v>69.52083333</v>
      </c>
      <c r="AW239" s="35">
        <f>_xlfn.VAR.P(Data!$C239:$F239)</f>
        <v>61.6875</v>
      </c>
      <c r="AX239" s="36">
        <f>_xlfn.VAR.P(Data!$G239:$J239)</f>
        <v>77.97167969</v>
      </c>
      <c r="AY239" s="37"/>
      <c r="AZ239" s="38"/>
      <c r="BA239" s="39"/>
      <c r="BB239" s="30" t="str">
        <f>IF(AND(Data!$AE239&gt;Data!$AF239,Data!$AE239&gt;Data!$AG239),"1",IF(AND(Data!$AF239&gt;Data!$AE239,Data!$AF239&gt;Data!$AG239),IF(Data!$AF239&lt;2.5*Data!$AE239,"1.2",IF(OR(Data!$AE239&gt;2.5,Data!$AE239+Data!$AF239+Data!$AG239&lt;9),"2.2","2")),IF(AND(Data!$AG239&gt;3.5*Data!$AE239,Data!$AG239&gt;3.5*Data!$AF239,Data!$AE239+Data!$AF239+Data!$AG239&gt;11,Data!$AE239+Data!$AF239&lt;2,Data!$Q239&gt;=18),"3",IF((Data!$AE239&gt;3*Data!$AF239),"1.3",IF(AND(Data!$AF239&gt;3*Data!$AE239,Data!$AF239&gt;2),"2.3","3.3")))))</f>
        <v>1</v>
      </c>
      <c r="BC239" s="30" t="str">
        <f>IF(AND(Data!$AL239&gt;Data!$AM239,Data!$AL239&gt;Data!$AN239),"1",IF(AND(Data!$AM239&gt;Data!$AL239,Data!$AM239&gt;Data!$AN239),IF(Data!$AM239&lt;2.5*Data!$AL239,"1.2",IF(OR(Data!$AL239&gt;2.5,Data!$AL239+Data!$AM239+Data!$AN239&lt;9),"2.2","2")),IF(AND(Data!$AN239&gt;3.5*Data!$AL239,Data!$AN239&gt;3.5*Data!$AM239,Data!$AL239+Data!$AM239+Data!$AN239&gt;11,Data!$AL239+Data!$AM239&lt;2,Data!$U239&gt;=18),"3",IF((Data!$AL239&gt;3*Data!$AM239),"1.3",IF(AND(Data!$AM239&gt;3*Data!$AL239,Data!$AM239&gt;2),"2.3","3.3")))))</f>
        <v>1</v>
      </c>
      <c r="BD239" s="30" t="str">
        <f>IF(AND(Data!$AS239&gt;Data!$AT239,Data!$AS239&gt;Data!$AU239),"1",IF(AND(Data!$AT239&gt;Data!$AS239,Data!$AT239&gt;Data!$AU239),IF(Data!$AT239&lt;2.5*Data!$AS239,"1.2",IF(OR(Data!$AS239&gt;2.5,Data!$AS239+Data!$AT239+Data!$AU239&lt;9),"2.2","2")),IF(AND(Data!$AU239&gt;3.5*Data!$AS239,Data!$AU239&gt;3.5*Data!$AT239,Data!$AS239+Data!$AT239+Data!$AU239&gt;11,Data!$AS239+Data!$AT239&lt;2,Data!$Y239&gt;=18),"3",IF((Data!$AS239&gt;3*Data!$AT239),"1.3",IF(AND(Data!$AT239&gt;3*Data!$AS239,Data!$AT239&gt;2),"2.3","3.3")))))</f>
        <v>2</v>
      </c>
      <c r="BE239" s="30" t="str">
        <f t="array" ref="BE239">XLOOKUP(Data!$O239,Data!$K239:$N239,$K$1:$N$1,"?",0,1)&amp;XLOOKUP(Data!$P239,Data!$K239:$N239,$K$1:$N$1,"?",0,1)&amp;XLOOKUP(Data!$Q239,Data!$K239:$N239,$K$1:$N$1,"?",0,1)</f>
        <v>CDS</v>
      </c>
      <c r="BF239" s="30" t="str">
        <f t="array" ref="BF239">XLOOKUP(Data!$S239,Data!$C239:$F239,$C$1:$F$1,"?",0,1)&amp;XLOOKUP(Data!$T239,Data!$C239:$F239,$C$1:$F$1,"?",0,1)&amp;XLOOKUP(Data!$U239,Data!$C239:$F239,$C$1:$F$1,"?",0,1)</f>
        <v>CID</v>
      </c>
      <c r="BG239" s="30" t="str">
        <f t="array" ref="BG239">XLOOKUP(Data!$W239,Data!$G239:$J239,$G$1:$J$1,"?",0,1)&amp;XLOOKUP(Data!$X239,Data!$G239:$J239,$G$1:$J$1,"?",0,1)&amp;XLOOKUP(Data!$Y239,Data!$G239:$J239,$G$1:$J$1,"?",0,1)</f>
        <v>CDS</v>
      </c>
      <c r="BH239" s="30" t="str">
        <f>VLOOKUP(LEFT(Data!$BE239,Data!$BB239),'Key 2'!$A$1:$C$40,2,FALSE)</f>
        <v>C</v>
      </c>
      <c r="BI239" s="30" t="str">
        <f>VLOOKUP(LEFT(Data!$BF239,Data!$BC239),'Key 2'!$A$1:$C$40,2,FALSE)</f>
        <v>C</v>
      </c>
      <c r="BJ239" s="30" t="str">
        <f>VLOOKUP(LEFT(Data!$BG239,Data!$BD239),'Key 2'!$A$1:$C$40,2,FALSE)</f>
        <v>DC</v>
      </c>
      <c r="BK239" s="30" t="str">
        <f>IF(AND(Data!$AV239&gt;=15,Data!$O239&gt;=20),"DG",IF(AND(Data!$AW239&gt;=15,Data!$S239&gt;=20),"MG",IF(AND(Data!$AV239&gt;=15,Data!$W239&gt;=20),"LG","0")))</f>
        <v>DG</v>
      </c>
      <c r="BL239" s="30" t="str">
        <f>IF(AND(Data!$BK239="DG",Data!$AW239&gt;=15,Data!$S239&gt;=20,Data!$BH239&lt;&gt;Data!$BI239),"MG","LG")</f>
        <v>LG</v>
      </c>
      <c r="BM239" s="30" t="str">
        <f>IF(Data!$BK239="DG",Data!$BH239,IF(Data!$BK239="MG",Data!$BI239,Data!$BJ239))</f>
        <v>C</v>
      </c>
      <c r="BN239" s="30" t="str">
        <f>IF(Data!$BL239="DG",Data!$BH239,IF(Data!$BL239="MG",Data!$BI239,Data!$BJ239))</f>
        <v>DC</v>
      </c>
      <c r="BO239" s="40"/>
      <c r="BP239" s="40"/>
      <c r="BQ239" s="40"/>
      <c r="BR239" s="41"/>
      <c r="BS239" s="41"/>
      <c r="BT239" s="41" t="str">
        <f>VLOOKUP(Data!$BR239,'Key 1'!$B$1:$D$15,2,FALSE)</f>
        <v>TI</v>
      </c>
      <c r="BU239" s="41" t="str">
        <f>VLOOKUP(Data!$BS239,'Key 1'!$B$1:$D$15,2,FALSE)</f>
        <v>TI</v>
      </c>
      <c r="BV239" s="41">
        <f>VLOOKUP(Data!$BR239,'Key 1'!$B$1:$D$15,3,FALSE)</f>
        <v>0</v>
      </c>
      <c r="BW239" s="41">
        <f>VLOOKUP(Data!$BS239,'Key 1'!$B$1:$D$15,3,FALSE)</f>
        <v>0</v>
      </c>
      <c r="BX239" s="41" t="str">
        <f>IF(Data!$BK239="DG",IF(INT(Data!$BB239)-Data!$BB239&lt;0,"Low","High"),IF(Data!$BK239="MG",IF(INT(Data!$BC239)-Data!$BC239&lt;0,"Low","High"),IF(Data!$BK239="LG",IF(INT(Data!$BD239)-Data!$BD239&lt;0,"Low","High"),"High")))</f>
        <v>High</v>
      </c>
      <c r="BY239" s="41" t="str">
        <f>IF(Data!$BL239="DG",IF(INT(Data!$BB239)-Data!$BB239&lt;0,"Low","High"),IF(Data!$BL239="MG",IF(INT(Data!$BC239)-Data!$BC239&lt;0,"Low","High"),IF(Data!$BL239="LG",IF(INT(Data!$BD239)-Data!$BD239&lt;0,"Low","High"),"High")))</f>
        <v>High</v>
      </c>
      <c r="BZ239" s="41" t="str">
        <f>IF(AND(Data!$BX239="High",Data!$BY239="High"),"High","Low")</f>
        <v>High</v>
      </c>
      <c r="CA239" s="41" t="str">
        <f>IF(AND(Data!$BM239=Data!$BT239,Data!$BN239=Data!$BU239),"Matched",IF(Data!$BM239=Data!$BT239,"Sec Missed", IF(Data!$BN239=Data!$BU239," Pri Missed", "Both Missed")))</f>
        <v>Both Missed</v>
      </c>
      <c r="CB239" s="42">
        <v>100.0</v>
      </c>
      <c r="CC239" s="42">
        <v>100.0</v>
      </c>
      <c r="CD239" s="42">
        <v>100.0</v>
      </c>
      <c r="CE239" s="43" t="s">
        <v>3</v>
      </c>
      <c r="CF239" s="43" t="s">
        <v>3</v>
      </c>
      <c r="CG239" s="43" t="s">
        <v>17</v>
      </c>
      <c r="CH239" s="45" t="s">
        <v>3</v>
      </c>
      <c r="CI239" s="43" t="s">
        <v>97</v>
      </c>
      <c r="CJ239" s="42">
        <v>100.0</v>
      </c>
      <c r="CK239" s="43" t="s">
        <v>17</v>
      </c>
      <c r="CL239" s="43" t="s">
        <v>98</v>
      </c>
      <c r="CM239" s="42">
        <v>100.0</v>
      </c>
      <c r="CN239" s="43" t="s">
        <v>99</v>
      </c>
      <c r="CO239" s="1"/>
      <c r="CP239" s="1"/>
      <c r="CQ239" s="1"/>
      <c r="CR239" s="1"/>
      <c r="CS239" s="1"/>
      <c r="CT239" s="1"/>
      <c r="CU239" s="1"/>
    </row>
    <row r="240" ht="48.0" customHeight="1">
      <c r="A240" s="28">
        <v>2394.0</v>
      </c>
      <c r="B240" s="29">
        <v>28.0</v>
      </c>
      <c r="C240" s="30">
        <v>5.0</v>
      </c>
      <c r="D240" s="30">
        <v>14.0</v>
      </c>
      <c r="E240" s="30">
        <v>21.0</v>
      </c>
      <c r="F240" s="30">
        <v>21.0</v>
      </c>
      <c r="G240" s="30">
        <v>11.0</v>
      </c>
      <c r="H240" s="30">
        <v>12.0</v>
      </c>
      <c r="I240" s="30">
        <v>22.0</v>
      </c>
      <c r="J240" s="30">
        <v>16.0</v>
      </c>
      <c r="K240" s="30">
        <v>9.0</v>
      </c>
      <c r="L240" s="30">
        <v>12.0</v>
      </c>
      <c r="M240" s="30">
        <v>21.0</v>
      </c>
      <c r="N240" s="30">
        <v>19.0</v>
      </c>
      <c r="O240" s="31">
        <f>LARGE(Data!$K240:$N240,1)</f>
        <v>21</v>
      </c>
      <c r="P240" s="31">
        <f>LARGE(Data!$K240:$N240,2)</f>
        <v>19</v>
      </c>
      <c r="Q240" s="31">
        <f>LARGE(Data!$K240:$N240,3)</f>
        <v>12</v>
      </c>
      <c r="R240" s="31">
        <f>LARGE(Data!$K240:$N240,4)</f>
        <v>9</v>
      </c>
      <c r="S240" s="32">
        <f>LARGE(Data!$C240:$F240,1)</f>
        <v>21</v>
      </c>
      <c r="T240" s="32">
        <f>LARGE(Data!$C240:$F240,2)</f>
        <v>21</v>
      </c>
      <c r="U240" s="32">
        <f>LARGE(Data!$C240:$F240,3)</f>
        <v>14</v>
      </c>
      <c r="V240" s="32">
        <f>LARGE(Data!$C240:$F240,4)</f>
        <v>5</v>
      </c>
      <c r="W240" s="33">
        <f>LARGE(Data!$G240:$J240,1)</f>
        <v>22</v>
      </c>
      <c r="X240" s="33">
        <f>LARGE(Data!$G240:$J240,2)</f>
        <v>16</v>
      </c>
      <c r="Y240" s="33">
        <f>LARGE(Data!$G240:$J240,3)</f>
        <v>12</v>
      </c>
      <c r="Z240" s="33">
        <f>LARGE(Data!$G240:$J240,4)</f>
        <v>11</v>
      </c>
      <c r="AA240" s="30">
        <f>Data!$O240-Data!$P240</f>
        <v>2</v>
      </c>
      <c r="AB240" s="30">
        <f>Data!$P240-Data!$Q240</f>
        <v>7</v>
      </c>
      <c r="AC240" s="30">
        <f>Data!$Q240-Data!$R240</f>
        <v>3</v>
      </c>
      <c r="AD240" s="30">
        <f>(Data!$AA240+Data!$AB240)/SUM(Data!$AA240:$AC240)</f>
        <v>0.75</v>
      </c>
      <c r="AE240" s="31">
        <f>Data!$AA240^2/SQRT(Data!$AA240^2+Data!$AB240^2+Data!$AC240^2)</f>
        <v>0.508000508</v>
      </c>
      <c r="AF240" s="31">
        <f>Data!$AB240^2/SQRT(Data!$AA240^2+Data!$AB240^2+Data!$AC240^2)</f>
        <v>6.223006223</v>
      </c>
      <c r="AG240" s="31">
        <f>Data!$AC240^2/SQRT(Data!$AA240^2+Data!$AB240^2+Data!$AC240^2)</f>
        <v>1.143001143</v>
      </c>
      <c r="AH240" s="30">
        <f>Data!$S240-Data!$T240</f>
        <v>0</v>
      </c>
      <c r="AI240" s="30">
        <f>Data!$T240-Data!$U240</f>
        <v>7</v>
      </c>
      <c r="AJ240" s="30">
        <f>Data!$U240-Data!$V240</f>
        <v>9</v>
      </c>
      <c r="AK240" s="30">
        <f>(Data!$AH240+Data!$AI240)/(Data!$AH240+Data!$AI240+Data!$AJ240)</f>
        <v>0.4375</v>
      </c>
      <c r="AL240" s="32">
        <f>Data!$AH240^2/SQRT(Data!$AH240^2+Data!$AI240^2+Data!$AJ240^2)</f>
        <v>0</v>
      </c>
      <c r="AM240" s="32">
        <f>Data!$AI240^2/SQRT(Data!$AH240^2+Data!$AI240^2+Data!$AJ240^2)</f>
        <v>4.297584295</v>
      </c>
      <c r="AN240" s="32">
        <f>Data!$AJ240^2/SQRT(Data!$AH240^2+Data!$AI240^2+Data!$AJ240^2)</f>
        <v>7.104169956</v>
      </c>
      <c r="AO240" s="30">
        <f>Data!$W240-Data!$X240</f>
        <v>6</v>
      </c>
      <c r="AP240" s="30">
        <f>Data!$X240-Data!$Y240</f>
        <v>4</v>
      </c>
      <c r="AQ240" s="30">
        <f>Data!$Y240-Data!$Z240</f>
        <v>1</v>
      </c>
      <c r="AR240" s="30">
        <f>(Data!$AO240+Data!$AP240)/(Data!$AO240+Data!$AP240+Data!$AQ240)</f>
        <v>0.9090909091</v>
      </c>
      <c r="AS240" s="33">
        <f>Data!$AO240^2/SQRT(Data!$AO240^2+Data!$AP240^2+Data!$AQ240^2)</f>
        <v>4.944980302</v>
      </c>
      <c r="AT240" s="33">
        <f>Data!$AP240^2/SQRT(Data!$AO240^2+Data!$AP240^2+Data!$AQ240^2)</f>
        <v>2.197769023</v>
      </c>
      <c r="AU240" s="33">
        <f>Data!$AQ240^2/SQRT(Data!$AO240^2+Data!$AP240^2+Data!$AQ240^2)</f>
        <v>0.1373605639</v>
      </c>
      <c r="AV240" s="34">
        <f>_xlfn.VAR.P(Data!$K240:$N240)</f>
        <v>24.1875</v>
      </c>
      <c r="AW240" s="35">
        <f>_xlfn.VAR.P(Data!$C240:$F240)</f>
        <v>43.1875</v>
      </c>
      <c r="AX240" s="36">
        <f>_xlfn.VAR.P(Data!$G240:$J240)</f>
        <v>18.6875</v>
      </c>
      <c r="AY240" s="37"/>
      <c r="AZ240" s="38"/>
      <c r="BA240" s="39"/>
      <c r="BB240" s="30" t="str">
        <f>IF(AND(Data!$AE240&gt;Data!$AF240,Data!$AE240&gt;Data!$AG240),"1",IF(AND(Data!$AF240&gt;Data!$AE240,Data!$AF240&gt;Data!$AG240),IF(Data!$AF240&lt;2.5*Data!$AE240,"1.2",IF(OR(Data!$AE240&gt;2.5,Data!$AE240+Data!$AF240+Data!$AG240&lt;9),"2.2","2")),IF(AND(Data!$AG240&gt;3.5*Data!$AE240,Data!$AG240&gt;3.5*Data!$AF240,Data!$AE240+Data!$AF240+Data!$AG240&gt;11,Data!$AE240+Data!$AF240&lt;2,Data!$Q240&gt;=18),"3",IF((Data!$AE240&gt;3*Data!$AF240),"1.3",IF(AND(Data!$AF240&gt;3*Data!$AE240,Data!$AF240&gt;2),"2.3","3.3")))))</f>
        <v>2.2</v>
      </c>
      <c r="BC240" s="30" t="str">
        <f>IF(AND(Data!$AL240&gt;Data!$AM240,Data!$AL240&gt;Data!$AN240),"1",IF(AND(Data!$AM240&gt;Data!$AL240,Data!$AM240&gt;Data!$AN240),IF(Data!$AM240&lt;2.5*Data!$AL240,"1.2",IF(OR(Data!$AL240&gt;2.5,Data!$AL240+Data!$AM240+Data!$AN240&lt;9),"2.2","2")),IF(AND(Data!$AN240&gt;3.5*Data!$AL240,Data!$AN240&gt;3.5*Data!$AM240,Data!$AL240+Data!$AM240+Data!$AN240&gt;11,Data!$AL240+Data!$AM240&lt;2,Data!$U240&gt;=18),"3",IF((Data!$AL240&gt;3*Data!$AM240),"1.3",IF(AND(Data!$AM240&gt;3*Data!$AL240,Data!$AM240&gt;2),"2.3","3.3")))))</f>
        <v>2.3</v>
      </c>
      <c r="BD240" s="30" t="str">
        <f>IF(AND(Data!$AS240&gt;Data!$AT240,Data!$AS240&gt;Data!$AU240),"1",IF(AND(Data!$AT240&gt;Data!$AS240,Data!$AT240&gt;Data!$AU240),IF(Data!$AT240&lt;2.5*Data!$AS240,"1.2",IF(OR(Data!$AS240&gt;2.5,Data!$AS240+Data!$AT240+Data!$AU240&lt;9),"2.2","2")),IF(AND(Data!$AU240&gt;3.5*Data!$AS240,Data!$AU240&gt;3.5*Data!$AT240,Data!$AS240+Data!$AT240+Data!$AU240&gt;11,Data!$AS240+Data!$AT240&lt;2,Data!$Y240&gt;=18),"3",IF((Data!$AS240&gt;3*Data!$AT240),"1.3",IF(AND(Data!$AT240&gt;3*Data!$AS240,Data!$AT240&gt;2),"2.3","3.3")))))</f>
        <v>1</v>
      </c>
      <c r="BE240" s="30" t="str">
        <f t="array" ref="BE240">XLOOKUP(Data!$O240,Data!$K240:$N240,$K$1:$N$1,"?",0,1)&amp;XLOOKUP(Data!$P240,Data!$K240:$N240,$K$1:$N$1,"?",0,1)&amp;XLOOKUP(Data!$Q240,Data!$K240:$N240,$K$1:$N$1,"?",0,1)</f>
        <v>SCI</v>
      </c>
      <c r="BF240" s="30" t="str">
        <f t="array" ref="BF240">XLOOKUP(Data!$S240,Data!$C240:$F240,$C$1:$F$1,"?",0,1)&amp;XLOOKUP(Data!$T240,Data!$C240:$F240,$C$1:$F$1,"?",0,1)&amp;XLOOKUP(Data!$U240,Data!$C240:$F240,$C$1:$F$1,"?",0,1)</f>
        <v>SSI</v>
      </c>
      <c r="BG240" s="30" t="str">
        <f t="array" ref="BG240">XLOOKUP(Data!$W240,Data!$G240:$J240,$G$1:$J$1,"?",0,1)&amp;XLOOKUP(Data!$X240,Data!$G240:$J240,$G$1:$J$1,"?",0,1)&amp;XLOOKUP(Data!$Y240,Data!$G240:$J240,$G$1:$J$1,"?",0,1)</f>
        <v>SCI</v>
      </c>
      <c r="BH240" s="30" t="str">
        <f>VLOOKUP(LEFT(Data!$BE240,Data!$BB240),'Key 2'!$A$1:$C$40,2,FALSE)</f>
        <v>SC</v>
      </c>
      <c r="BI240" s="30" t="str">
        <f>VLOOKUP(LEFT(Data!$BF240,Data!$BC240),'Key 2'!$A$1:$C$40,2,FALSE)</f>
        <v>#N/A</v>
      </c>
      <c r="BJ240" s="30" t="str">
        <f>VLOOKUP(LEFT(Data!$BG240,Data!$BD240),'Key 2'!$A$1:$C$40,2,FALSE)</f>
        <v>S</v>
      </c>
      <c r="BK240" s="30" t="str">
        <f>IF(AND(Data!$AV240&gt;=15,Data!$O240&gt;=20),"DG",IF(AND(Data!$AW240&gt;=15,Data!$S240&gt;=20),"MG",IF(AND(Data!$AV240&gt;=15,Data!$W240&gt;=20),"LG","0")))</f>
        <v>DG</v>
      </c>
      <c r="BL240" s="30" t="str">
        <f>IF(AND(Data!$BK240="DG",Data!$AW240&gt;=15,Data!$S240&gt;=20,Data!$BH240&lt;&gt;Data!$BI240),"MG","LG")</f>
        <v>#N/A</v>
      </c>
      <c r="BM240" s="30" t="str">
        <f>IF(Data!$BK240="DG",Data!$BH240,IF(Data!$BK240="MG",Data!$BI240,Data!$BJ240))</f>
        <v>SC</v>
      </c>
      <c r="BN240" s="30" t="str">
        <f>IF(Data!$BL240="DG",Data!$BH240,IF(Data!$BL240="MG",Data!$BI240,Data!$BJ240))</f>
        <v>#N/A</v>
      </c>
      <c r="BO240" s="40"/>
      <c r="BP240" s="40"/>
      <c r="BQ240" s="40"/>
      <c r="BR240" s="41"/>
      <c r="BS240" s="41"/>
      <c r="BT240" s="41" t="str">
        <f>VLOOKUP(Data!$BR240,'Key 1'!$B$1:$D$15,2,FALSE)</f>
        <v>TI</v>
      </c>
      <c r="BU240" s="41" t="str">
        <f>VLOOKUP(Data!$BS240,'Key 1'!$B$1:$D$15,2,FALSE)</f>
        <v>TI</v>
      </c>
      <c r="BV240" s="41">
        <f>VLOOKUP(Data!$BR240,'Key 1'!$B$1:$D$15,3,FALSE)</f>
        <v>0</v>
      </c>
      <c r="BW240" s="41">
        <f>VLOOKUP(Data!$BS240,'Key 1'!$B$1:$D$15,3,FALSE)</f>
        <v>0</v>
      </c>
      <c r="BX240" s="41" t="str">
        <f>IF(Data!$BK240="DG",IF(INT(Data!$BB240)-Data!$BB240&lt;0,"Low","High"),IF(Data!$BK240="MG",IF(INT(Data!$BC240)-Data!$BC240&lt;0,"Low","High"),IF(Data!$BK240="LG",IF(INT(Data!$BD240)-Data!$BD240&lt;0,"Low","High"),"High")))</f>
        <v>Low</v>
      </c>
      <c r="BY240" s="41" t="str">
        <f>IF(Data!$BL240="DG",IF(INT(Data!$BB240)-Data!$BB240&lt;0,"Low","High"),IF(Data!$BL240="MG",IF(INT(Data!$BC240)-Data!$BC240&lt;0,"Low","High"),IF(Data!$BL240="LG",IF(INT(Data!$BD240)-Data!$BD240&lt;0,"Low","High"),"High")))</f>
        <v>#N/A</v>
      </c>
      <c r="BZ240" s="41" t="str">
        <f>IF(AND(Data!$BX240="High",Data!$BY240="High"),"High","Low")</f>
        <v>#N/A</v>
      </c>
      <c r="CA240" s="41" t="str">
        <f>IF(AND(Data!$BM240=Data!$BT240,Data!$BN240=Data!$BU240),"Matched",IF(Data!$BM240=Data!$BT240,"Sec Missed", IF(Data!$BN240=Data!$BU240," Pri Missed", "Both Missed")))</f>
        <v>#N/A</v>
      </c>
      <c r="CB240" s="42">
        <v>100.0</v>
      </c>
      <c r="CC240" s="42">
        <v>100.0</v>
      </c>
      <c r="CD240" s="42">
        <v>100.0</v>
      </c>
      <c r="CE240" s="43" t="s">
        <v>105</v>
      </c>
      <c r="CF240" s="43" t="s">
        <v>105</v>
      </c>
      <c r="CG240" s="43" t="s">
        <v>2</v>
      </c>
      <c r="CH240" s="45" t="s">
        <v>105</v>
      </c>
      <c r="CI240" s="43" t="s">
        <v>97</v>
      </c>
      <c r="CJ240" s="42">
        <v>100.0</v>
      </c>
      <c r="CK240" s="43" t="s">
        <v>2</v>
      </c>
      <c r="CL240" s="43" t="s">
        <v>98</v>
      </c>
      <c r="CM240" s="42">
        <v>100.0</v>
      </c>
      <c r="CN240" s="43" t="s">
        <v>104</v>
      </c>
      <c r="CO240" s="1"/>
      <c r="CP240" s="1"/>
      <c r="CQ240" s="1"/>
      <c r="CR240" s="1"/>
      <c r="CS240" s="1"/>
      <c r="CT240" s="1"/>
      <c r="CU240" s="1"/>
    </row>
    <row r="241" ht="48.0" customHeight="1">
      <c r="A241" s="28">
        <v>2395.0</v>
      </c>
      <c r="B241" s="29">
        <v>28.0</v>
      </c>
      <c r="C241" s="30">
        <v>23.0</v>
      </c>
      <c r="D241" s="30">
        <v>22.0</v>
      </c>
      <c r="E241" s="30">
        <v>2.0</v>
      </c>
      <c r="F241" s="30">
        <v>23.0</v>
      </c>
      <c r="G241" s="30">
        <v>24.0</v>
      </c>
      <c r="H241" s="30">
        <v>10.0</v>
      </c>
      <c r="I241" s="30">
        <v>2.0</v>
      </c>
      <c r="J241" s="30">
        <v>22.0</v>
      </c>
      <c r="K241" s="30">
        <v>23.5</v>
      </c>
      <c r="L241" s="30">
        <v>16.0</v>
      </c>
      <c r="M241" s="30">
        <v>2.8</v>
      </c>
      <c r="N241" s="30">
        <v>23.0</v>
      </c>
      <c r="O241" s="31">
        <f>LARGE(Data!$K241:$N241,1)</f>
        <v>23.5</v>
      </c>
      <c r="P241" s="31">
        <f>LARGE(Data!$K241:$N241,2)</f>
        <v>23</v>
      </c>
      <c r="Q241" s="31">
        <f>LARGE(Data!$K241:$N241,3)</f>
        <v>16</v>
      </c>
      <c r="R241" s="31">
        <f>LARGE(Data!$K241:$N241,4)</f>
        <v>2.8</v>
      </c>
      <c r="S241" s="32">
        <f>LARGE(Data!$C241:$F241,1)</f>
        <v>23</v>
      </c>
      <c r="T241" s="32">
        <f>LARGE(Data!$C241:$F241,2)</f>
        <v>23</v>
      </c>
      <c r="U241" s="32">
        <f>LARGE(Data!$C241:$F241,3)</f>
        <v>22</v>
      </c>
      <c r="V241" s="32">
        <f>LARGE(Data!$C241:$F241,4)</f>
        <v>2</v>
      </c>
      <c r="W241" s="33">
        <f>LARGE(Data!$G241:$J241,1)</f>
        <v>24</v>
      </c>
      <c r="X241" s="33">
        <f>LARGE(Data!$G241:$J241,2)</f>
        <v>22</v>
      </c>
      <c r="Y241" s="33">
        <f>LARGE(Data!$G241:$J241,3)</f>
        <v>10</v>
      </c>
      <c r="Z241" s="33">
        <f>LARGE(Data!$G241:$J241,4)</f>
        <v>2</v>
      </c>
      <c r="AA241" s="30">
        <f>Data!$O241-Data!$P241</f>
        <v>0.5</v>
      </c>
      <c r="AB241" s="30">
        <f>Data!$P241-Data!$Q241</f>
        <v>7</v>
      </c>
      <c r="AC241" s="30">
        <f>Data!$Q241-Data!$R241</f>
        <v>13.2</v>
      </c>
      <c r="AD241" s="30">
        <f>(Data!$AA241+Data!$AB241)/SUM(Data!$AA241:$AC241)</f>
        <v>0.3623188406</v>
      </c>
      <c r="AE241" s="31">
        <f>Data!$AA241^2/SQRT(Data!$AA241^2+Data!$AB241^2+Data!$AC241^2)</f>
        <v>0.01672287567</v>
      </c>
      <c r="AF241" s="31">
        <f>Data!$AB241^2/SQRT(Data!$AA241^2+Data!$AB241^2+Data!$AC241^2)</f>
        <v>3.277683631</v>
      </c>
      <c r="AG241" s="31">
        <f>Data!$AC241^2/SQRT(Data!$AA241^2+Data!$AB241^2+Data!$AC241^2)</f>
        <v>11.65517543</v>
      </c>
      <c r="AH241" s="30">
        <f>Data!$S241-Data!$T241</f>
        <v>0</v>
      </c>
      <c r="AI241" s="30">
        <f>Data!$T241-Data!$U241</f>
        <v>1</v>
      </c>
      <c r="AJ241" s="30">
        <f>Data!$U241-Data!$V241</f>
        <v>20</v>
      </c>
      <c r="AK241" s="30">
        <f>(Data!$AH241+Data!$AI241)/(Data!$AH241+Data!$AI241+Data!$AJ241)</f>
        <v>0.04761904762</v>
      </c>
      <c r="AL241" s="32">
        <f>Data!$AH241^2/SQRT(Data!$AH241^2+Data!$AI241^2+Data!$AJ241^2)</f>
        <v>0</v>
      </c>
      <c r="AM241" s="32">
        <f>Data!$AI241^2/SQRT(Data!$AH241^2+Data!$AI241^2+Data!$AJ241^2)</f>
        <v>0.04993761694</v>
      </c>
      <c r="AN241" s="32">
        <f>Data!$AJ241^2/SQRT(Data!$AH241^2+Data!$AI241^2+Data!$AJ241^2)</f>
        <v>19.97504678</v>
      </c>
      <c r="AO241" s="30">
        <f>Data!$W241-Data!$X241</f>
        <v>2</v>
      </c>
      <c r="AP241" s="30">
        <f>Data!$X241-Data!$Y241</f>
        <v>12</v>
      </c>
      <c r="AQ241" s="30">
        <f>Data!$Y241-Data!$Z241</f>
        <v>8</v>
      </c>
      <c r="AR241" s="30">
        <f>(Data!$AO241+Data!$AP241)/(Data!$AO241+Data!$AP241+Data!$AQ241)</f>
        <v>0.6363636364</v>
      </c>
      <c r="AS241" s="33">
        <f>Data!$AO241^2/SQRT(Data!$AO241^2+Data!$AP241^2+Data!$AQ241^2)</f>
        <v>0.2747211279</v>
      </c>
      <c r="AT241" s="33">
        <f>Data!$AP241^2/SQRT(Data!$AO241^2+Data!$AP241^2+Data!$AQ241^2)</f>
        <v>9.889960604</v>
      </c>
      <c r="AU241" s="33">
        <f>Data!$AQ241^2/SQRT(Data!$AO241^2+Data!$AP241^2+Data!$AQ241^2)</f>
        <v>4.395538046</v>
      </c>
      <c r="AV241" s="34">
        <f>_xlfn.VAR.P(Data!$K241:$N241)</f>
        <v>69.766875</v>
      </c>
      <c r="AW241" s="35">
        <f>_xlfn.VAR.P(Data!$C241:$F241)</f>
        <v>80.25</v>
      </c>
      <c r="AX241" s="36">
        <f>_xlfn.VAR.P(Data!$G241:$J241)</f>
        <v>80.75</v>
      </c>
      <c r="AY241" s="37"/>
      <c r="AZ241" s="38"/>
      <c r="BA241" s="39"/>
      <c r="BB241" s="30" t="str">
        <f>IF(AND(Data!$AE241&gt;Data!$AF241,Data!$AE241&gt;Data!$AG241),"1",IF(AND(Data!$AF241&gt;Data!$AE241,Data!$AF241&gt;Data!$AG241),IF(Data!$AF241&lt;2.5*Data!$AE241,"1.2",IF(OR(Data!$AE241&gt;2.5,Data!$AE241+Data!$AF241+Data!$AG241&lt;9),"2.2","2")),IF(AND(Data!$AG241&gt;3.5*Data!$AE241,Data!$AG241&gt;3.5*Data!$AF241,Data!$AE241+Data!$AF241+Data!$AG241&gt;11,Data!$AE241+Data!$AF241&lt;2,Data!$Q241&gt;=18),"3",IF((Data!$AE241&gt;3*Data!$AF241),"1.3",IF(AND(Data!$AF241&gt;3*Data!$AE241,Data!$AF241&gt;2),"2.3","3.3")))))</f>
        <v>2.3</v>
      </c>
      <c r="BC241" s="30" t="str">
        <f>IF(AND(Data!$AL241&gt;Data!$AM241,Data!$AL241&gt;Data!$AN241),"1",IF(AND(Data!$AM241&gt;Data!$AL241,Data!$AM241&gt;Data!$AN241),IF(Data!$AM241&lt;2.5*Data!$AL241,"1.2",IF(OR(Data!$AL241&gt;2.5,Data!$AL241+Data!$AM241+Data!$AN241&lt;9),"2.2","2")),IF(AND(Data!$AN241&gt;3.5*Data!$AL241,Data!$AN241&gt;3.5*Data!$AM241,Data!$AL241+Data!$AM241+Data!$AN241&gt;11,Data!$AL241+Data!$AM241&lt;2,Data!$U241&gt;=18),"3",IF((Data!$AL241&gt;3*Data!$AM241),"1.3",IF(AND(Data!$AM241&gt;3*Data!$AL241,Data!$AM241&gt;2),"2.3","3.3")))))</f>
        <v>3</v>
      </c>
      <c r="BD241" s="30" t="str">
        <f>IF(AND(Data!$AS241&gt;Data!$AT241,Data!$AS241&gt;Data!$AU241),"1",IF(AND(Data!$AT241&gt;Data!$AS241,Data!$AT241&gt;Data!$AU241),IF(Data!$AT241&lt;2.5*Data!$AS241,"1.2",IF(OR(Data!$AS241&gt;2.5,Data!$AS241+Data!$AT241+Data!$AU241&lt;9),"2.2","2")),IF(AND(Data!$AU241&gt;3.5*Data!$AS241,Data!$AU241&gt;3.5*Data!$AT241,Data!$AS241+Data!$AT241+Data!$AU241&gt;11,Data!$AS241+Data!$AT241&lt;2,Data!$Y241&gt;=18),"3",IF((Data!$AS241&gt;3*Data!$AT241),"1.3",IF(AND(Data!$AT241&gt;3*Data!$AS241,Data!$AT241&gt;2),"2.3","3.3")))))</f>
        <v>2</v>
      </c>
      <c r="BE241" s="30" t="str">
        <f t="array" ref="BE241">XLOOKUP(Data!$O241,Data!$K241:$N241,$K$1:$N$1,"?",0,1)&amp;XLOOKUP(Data!$P241,Data!$K241:$N241,$K$1:$N$1,"?",0,1)&amp;XLOOKUP(Data!$Q241,Data!$K241:$N241,$K$1:$N$1,"?",0,1)</f>
        <v>DCI</v>
      </c>
      <c r="BF241" s="30" t="str">
        <f t="array" ref="BF241">XLOOKUP(Data!$S241,Data!$C241:$F241,$C$1:$F$1,"?",0,1)&amp;XLOOKUP(Data!$T241,Data!$C241:$F241,$C$1:$F$1,"?",0,1)&amp;XLOOKUP(Data!$U241,Data!$C241:$F241,$C$1:$F$1,"?",0,1)</f>
        <v>DDI</v>
      </c>
      <c r="BG241" s="30" t="str">
        <f t="array" ref="BG241">XLOOKUP(Data!$W241,Data!$G241:$J241,$G$1:$J$1,"?",0,1)&amp;XLOOKUP(Data!$X241,Data!$G241:$J241,$G$1:$J$1,"?",0,1)&amp;XLOOKUP(Data!$Y241,Data!$G241:$J241,$G$1:$J$1,"?",0,1)</f>
        <v>DCI</v>
      </c>
      <c r="BH241" s="30" t="str">
        <f>VLOOKUP(LEFT(Data!$BE241,Data!$BB241),'Key 2'!$A$1:$C$40,2,FALSE)</f>
        <v>DC</v>
      </c>
      <c r="BI241" s="30" t="str">
        <f>VLOOKUP(LEFT(Data!$BF241,Data!$BC241),'Key 2'!$A$1:$C$40,2,FALSE)</f>
        <v>#N/A</v>
      </c>
      <c r="BJ241" s="30" t="str">
        <f>VLOOKUP(LEFT(Data!$BG241,Data!$BD241),'Key 2'!$A$1:$C$40,2,FALSE)</f>
        <v>DC</v>
      </c>
      <c r="BK241" s="30" t="str">
        <f>IF(AND(Data!$AV241&gt;=15,Data!$O241&gt;=20),"DG",IF(AND(Data!$AW241&gt;=15,Data!$S241&gt;=20),"MG",IF(AND(Data!$AV241&gt;=15,Data!$W241&gt;=20),"LG","0")))</f>
        <v>DG</v>
      </c>
      <c r="BL241" s="30" t="str">
        <f>IF(AND(Data!$BK241="DG",Data!$AW241&gt;=15,Data!$S241&gt;=20,Data!$BH241&lt;&gt;Data!$BI241),"MG","LG")</f>
        <v>#N/A</v>
      </c>
      <c r="BM241" s="30" t="str">
        <f>IF(Data!$BK241="DG",Data!$BH241,IF(Data!$BK241="MG",Data!$BI241,Data!$BJ241))</f>
        <v>DC</v>
      </c>
      <c r="BN241" s="30" t="str">
        <f>IF(Data!$BL241="DG",Data!$BH241,IF(Data!$BL241="MG",Data!$BI241,Data!$BJ241))</f>
        <v>#N/A</v>
      </c>
      <c r="BO241" s="40"/>
      <c r="BP241" s="40"/>
      <c r="BQ241" s="40"/>
      <c r="BR241" s="41"/>
      <c r="BS241" s="41"/>
      <c r="BT241" s="41" t="str">
        <f>VLOOKUP(Data!$BR241,'Key 1'!$B$1:$D$15,2,FALSE)</f>
        <v>TI</v>
      </c>
      <c r="BU241" s="41" t="str">
        <f>VLOOKUP(Data!$BS241,'Key 1'!$B$1:$D$15,2,FALSE)</f>
        <v>TI</v>
      </c>
      <c r="BV241" s="41">
        <f>VLOOKUP(Data!$BR241,'Key 1'!$B$1:$D$15,3,FALSE)</f>
        <v>0</v>
      </c>
      <c r="BW241" s="41">
        <f>VLOOKUP(Data!$BS241,'Key 1'!$B$1:$D$15,3,FALSE)</f>
        <v>0</v>
      </c>
      <c r="BX241" s="41" t="str">
        <f>IF(Data!$BK241="DG",IF(INT(Data!$BB241)-Data!$BB241&lt;0,"Low","High"),IF(Data!$BK241="MG",IF(INT(Data!$BC241)-Data!$BC241&lt;0,"Low","High"),IF(Data!$BK241="LG",IF(INT(Data!$BD241)-Data!$BD241&lt;0,"Low","High"),"High")))</f>
        <v>Low</v>
      </c>
      <c r="BY241" s="41" t="str">
        <f>IF(Data!$BL241="DG",IF(INT(Data!$BB241)-Data!$BB241&lt;0,"Low","High"),IF(Data!$BL241="MG",IF(INT(Data!$BC241)-Data!$BC241&lt;0,"Low","High"),IF(Data!$BL241="LG",IF(INT(Data!$BD241)-Data!$BD241&lt;0,"Low","High"),"High")))</f>
        <v>#N/A</v>
      </c>
      <c r="BZ241" s="41" t="str">
        <f>IF(AND(Data!$BX241="High",Data!$BY241="High"),"High","Low")</f>
        <v>#N/A</v>
      </c>
      <c r="CA241" s="41" t="str">
        <f>IF(AND(Data!$BM241=Data!$BT241,Data!$BN241=Data!$BU241),"Matched",IF(Data!$BM241=Data!$BT241,"Sec Missed", IF(Data!$BN241=Data!$BU241," Pri Missed", "Both Missed")))</f>
        <v>#N/A</v>
      </c>
      <c r="CB241" s="42">
        <v>100.0</v>
      </c>
      <c r="CC241" s="42">
        <v>100.0</v>
      </c>
      <c r="CD241" s="42">
        <v>100.0</v>
      </c>
      <c r="CE241" s="43" t="s">
        <v>17</v>
      </c>
      <c r="CF241" s="43" t="s">
        <v>101</v>
      </c>
      <c r="CG241" s="43" t="s">
        <v>17</v>
      </c>
      <c r="CH241" s="45" t="s">
        <v>17</v>
      </c>
      <c r="CI241" s="43" t="s">
        <v>97</v>
      </c>
      <c r="CJ241" s="42">
        <v>100.0</v>
      </c>
      <c r="CK241" s="43" t="s">
        <v>101</v>
      </c>
      <c r="CL241" s="43" t="s">
        <v>102</v>
      </c>
      <c r="CM241" s="42">
        <v>100.0</v>
      </c>
      <c r="CN241" s="43" t="s">
        <v>99</v>
      </c>
      <c r="CO241" s="1"/>
      <c r="CP241" s="1"/>
      <c r="CQ241" s="1"/>
      <c r="CR241" s="1"/>
      <c r="CS241" s="1"/>
      <c r="CT241" s="1"/>
      <c r="CU241" s="1"/>
    </row>
    <row r="242" ht="48.0" customHeight="1">
      <c r="A242" s="28">
        <v>2396.0</v>
      </c>
      <c r="B242" s="29">
        <v>28.0</v>
      </c>
      <c r="C242" s="30">
        <v>20.0</v>
      </c>
      <c r="D242" s="30">
        <v>12.0</v>
      </c>
      <c r="E242" s="30">
        <v>11.0</v>
      </c>
      <c r="F242" s="30">
        <v>23.0</v>
      </c>
      <c r="G242" s="30">
        <v>11.0</v>
      </c>
      <c r="H242" s="30">
        <v>16.0</v>
      </c>
      <c r="I242" s="30">
        <v>12.0</v>
      </c>
      <c r="J242" s="30">
        <v>24.0</v>
      </c>
      <c r="K242" s="30">
        <v>15.0</v>
      </c>
      <c r="L242" s="30">
        <v>12.0</v>
      </c>
      <c r="M242" s="30">
        <v>11.0</v>
      </c>
      <c r="N242" s="30">
        <v>24.0</v>
      </c>
      <c r="O242" s="31">
        <f>LARGE(Data!$K242:$N242,1)</f>
        <v>24</v>
      </c>
      <c r="P242" s="31">
        <f>LARGE(Data!$K242:$N242,2)</f>
        <v>15</v>
      </c>
      <c r="Q242" s="31">
        <f>LARGE(Data!$K242:$N242,3)</f>
        <v>12</v>
      </c>
      <c r="R242" s="31">
        <f>LARGE(Data!$K242:$N242,4)</f>
        <v>11</v>
      </c>
      <c r="S242" s="32">
        <f>LARGE(Data!$C242:$F242,1)</f>
        <v>23</v>
      </c>
      <c r="T242" s="32">
        <f>LARGE(Data!$C242:$F242,2)</f>
        <v>20</v>
      </c>
      <c r="U242" s="32">
        <f>LARGE(Data!$C242:$F242,3)</f>
        <v>12</v>
      </c>
      <c r="V242" s="32">
        <f>LARGE(Data!$C242:$F242,4)</f>
        <v>11</v>
      </c>
      <c r="W242" s="33">
        <f>LARGE(Data!$G242:$J242,1)</f>
        <v>24</v>
      </c>
      <c r="X242" s="33">
        <f>LARGE(Data!$G242:$J242,2)</f>
        <v>16</v>
      </c>
      <c r="Y242" s="33">
        <f>LARGE(Data!$G242:$J242,3)</f>
        <v>12</v>
      </c>
      <c r="Z242" s="33">
        <f>LARGE(Data!$G242:$J242,4)</f>
        <v>11</v>
      </c>
      <c r="AA242" s="30">
        <f>Data!$O242-Data!$P242</f>
        <v>9</v>
      </c>
      <c r="AB242" s="30">
        <f>Data!$P242-Data!$Q242</f>
        <v>3</v>
      </c>
      <c r="AC242" s="30">
        <f>Data!$Q242-Data!$R242</f>
        <v>1</v>
      </c>
      <c r="AD242" s="30">
        <f>(Data!$AA242+Data!$AB242)/SUM(Data!$AA242:$AC242)</f>
        <v>0.9230769231</v>
      </c>
      <c r="AE242" s="31">
        <f>Data!$AA242^2/SQRT(Data!$AA242^2+Data!$AB242^2+Data!$AC242^2)</f>
        <v>8.491107177</v>
      </c>
      <c r="AF242" s="31">
        <f>Data!$AB242^2/SQRT(Data!$AA242^2+Data!$AB242^2+Data!$AC242^2)</f>
        <v>0.943456353</v>
      </c>
      <c r="AG242" s="31">
        <f>Data!$AC242^2/SQRT(Data!$AA242^2+Data!$AB242^2+Data!$AC242^2)</f>
        <v>0.1048284837</v>
      </c>
      <c r="AH242" s="30">
        <f>Data!$S242-Data!$T242</f>
        <v>3</v>
      </c>
      <c r="AI242" s="30">
        <f>Data!$T242-Data!$U242</f>
        <v>8</v>
      </c>
      <c r="AJ242" s="30">
        <f>Data!$U242-Data!$V242</f>
        <v>1</v>
      </c>
      <c r="AK242" s="30">
        <f>(Data!$AH242+Data!$AI242)/(Data!$AH242+Data!$AI242+Data!$AJ242)</f>
        <v>0.9166666667</v>
      </c>
      <c r="AL242" s="32">
        <f>Data!$AH242^2/SQRT(Data!$AH242^2+Data!$AI242^2+Data!$AJ242^2)</f>
        <v>1.046228749</v>
      </c>
      <c r="AM242" s="32">
        <f>Data!$AI242^2/SQRT(Data!$AH242^2+Data!$AI242^2+Data!$AJ242^2)</f>
        <v>7.43984888</v>
      </c>
      <c r="AN242" s="32">
        <f>Data!$AJ242^2/SQRT(Data!$AH242^2+Data!$AI242^2+Data!$AJ242^2)</f>
        <v>0.1162476387</v>
      </c>
      <c r="AO242" s="30">
        <f>Data!$W242-Data!$X242</f>
        <v>8</v>
      </c>
      <c r="AP242" s="30">
        <f>Data!$X242-Data!$Y242</f>
        <v>4</v>
      </c>
      <c r="AQ242" s="30">
        <f>Data!$Y242-Data!$Z242</f>
        <v>1</v>
      </c>
      <c r="AR242" s="30">
        <f>(Data!$AO242+Data!$AP242)/(Data!$AO242+Data!$AP242+Data!$AQ242)</f>
        <v>0.9230769231</v>
      </c>
      <c r="AS242" s="33">
        <f>Data!$AO242^2/SQRT(Data!$AO242^2+Data!$AP242^2+Data!$AQ242^2)</f>
        <v>7.111111111</v>
      </c>
      <c r="AT242" s="33">
        <f>Data!$AP242^2/SQRT(Data!$AO242^2+Data!$AP242^2+Data!$AQ242^2)</f>
        <v>1.777777778</v>
      </c>
      <c r="AU242" s="33">
        <f>Data!$AQ242^2/SQRT(Data!$AO242^2+Data!$AP242^2+Data!$AQ242^2)</f>
        <v>0.1111111111</v>
      </c>
      <c r="AV242" s="34">
        <f>_xlfn.VAR.P(Data!$K242:$N242)</f>
        <v>26.25</v>
      </c>
      <c r="AW242" s="35">
        <f>_xlfn.VAR.P(Data!$C242:$F242)</f>
        <v>26.25</v>
      </c>
      <c r="AX242" s="36">
        <f>_xlfn.VAR.P(Data!$G242:$J242)</f>
        <v>26.1875</v>
      </c>
      <c r="AY242" s="37"/>
      <c r="AZ242" s="38"/>
      <c r="BA242" s="39"/>
      <c r="BB242" s="30" t="str">
        <f>IF(AND(Data!$AE242&gt;Data!$AF242,Data!$AE242&gt;Data!$AG242),"1",IF(AND(Data!$AF242&gt;Data!$AE242,Data!$AF242&gt;Data!$AG242),IF(Data!$AF242&lt;2.5*Data!$AE242,"1.2",IF(OR(Data!$AE242&gt;2.5,Data!$AE242+Data!$AF242+Data!$AG242&lt;9),"2.2","2")),IF(AND(Data!$AG242&gt;3.5*Data!$AE242,Data!$AG242&gt;3.5*Data!$AF242,Data!$AE242+Data!$AF242+Data!$AG242&gt;11,Data!$AE242+Data!$AF242&lt;2,Data!$Q242&gt;=18),"3",IF((Data!$AE242&gt;3*Data!$AF242),"1.3",IF(AND(Data!$AF242&gt;3*Data!$AE242,Data!$AF242&gt;2),"2.3","3.3")))))</f>
        <v>1</v>
      </c>
      <c r="BC242" s="30" t="str">
        <f>IF(AND(Data!$AL242&gt;Data!$AM242,Data!$AL242&gt;Data!$AN242),"1",IF(AND(Data!$AM242&gt;Data!$AL242,Data!$AM242&gt;Data!$AN242),IF(Data!$AM242&lt;2.5*Data!$AL242,"1.2",IF(OR(Data!$AL242&gt;2.5,Data!$AL242+Data!$AM242+Data!$AN242&lt;9),"2.2","2")),IF(AND(Data!$AN242&gt;3.5*Data!$AL242,Data!$AN242&gt;3.5*Data!$AM242,Data!$AL242+Data!$AM242+Data!$AN242&gt;11,Data!$AL242+Data!$AM242&lt;2,Data!$U242&gt;=18),"3",IF((Data!$AL242&gt;3*Data!$AM242),"1.3",IF(AND(Data!$AM242&gt;3*Data!$AL242,Data!$AM242&gt;2),"2.3","3.3")))))</f>
        <v>2.2</v>
      </c>
      <c r="BD242" s="30" t="str">
        <f>IF(AND(Data!$AS242&gt;Data!$AT242,Data!$AS242&gt;Data!$AU242),"1",IF(AND(Data!$AT242&gt;Data!$AS242,Data!$AT242&gt;Data!$AU242),IF(Data!$AT242&lt;2.5*Data!$AS242,"1.2",IF(OR(Data!$AS242&gt;2.5,Data!$AS242+Data!$AT242+Data!$AU242&lt;9),"2.2","2")),IF(AND(Data!$AU242&gt;3.5*Data!$AS242,Data!$AU242&gt;3.5*Data!$AT242,Data!$AS242+Data!$AT242+Data!$AU242&gt;11,Data!$AS242+Data!$AT242&lt;2,Data!$Y242&gt;=18),"3",IF((Data!$AS242&gt;3*Data!$AT242),"1.3",IF(AND(Data!$AT242&gt;3*Data!$AS242,Data!$AT242&gt;2),"2.3","3.3")))))</f>
        <v>1</v>
      </c>
      <c r="BE242" s="30" t="str">
        <f t="array" ref="BE242">XLOOKUP(Data!$O242,Data!$K242:$N242,$K$1:$N$1,"?",0,1)&amp;XLOOKUP(Data!$P242,Data!$K242:$N242,$K$1:$N$1,"?",0,1)&amp;XLOOKUP(Data!$Q242,Data!$K242:$N242,$K$1:$N$1,"?",0,1)</f>
        <v>CDI</v>
      </c>
      <c r="BF242" s="30" t="str">
        <f t="array" ref="BF242">XLOOKUP(Data!$S242,Data!$C242:$F242,$C$1:$F$1,"?",0,1)&amp;XLOOKUP(Data!$T242,Data!$C242:$F242,$C$1:$F$1,"?",0,1)&amp;XLOOKUP(Data!$U242,Data!$C242:$F242,$C$1:$F$1,"?",0,1)</f>
        <v>CDI</v>
      </c>
      <c r="BG242" s="30" t="str">
        <f t="array" ref="BG242">XLOOKUP(Data!$W242,Data!$G242:$J242,$G$1:$J$1,"?",0,1)&amp;XLOOKUP(Data!$X242,Data!$G242:$J242,$G$1:$J$1,"?",0,1)&amp;XLOOKUP(Data!$Y242,Data!$G242:$J242,$G$1:$J$1,"?",0,1)</f>
        <v>CIS</v>
      </c>
      <c r="BH242" s="30" t="str">
        <f>VLOOKUP(LEFT(Data!$BE242,Data!$BB242),'Key 2'!$A$1:$C$40,2,FALSE)</f>
        <v>C</v>
      </c>
      <c r="BI242" s="30" t="str">
        <f>VLOOKUP(LEFT(Data!$BF242,Data!$BC242),'Key 2'!$A$1:$C$40,2,FALSE)</f>
        <v>DC</v>
      </c>
      <c r="BJ242" s="30" t="str">
        <f>VLOOKUP(LEFT(Data!$BG242,Data!$BD242),'Key 2'!$A$1:$C$40,2,FALSE)</f>
        <v>C</v>
      </c>
      <c r="BK242" s="30" t="str">
        <f>IF(AND(Data!$AV242&gt;=15,Data!$O242&gt;=20),"DG",IF(AND(Data!$AW242&gt;=15,Data!$S242&gt;=20),"MG",IF(AND(Data!$AV242&gt;=15,Data!$W242&gt;=20),"LG","0")))</f>
        <v>DG</v>
      </c>
      <c r="BL242" s="30" t="str">
        <f>IF(AND(Data!$BK242="DG",Data!$AW242&gt;=15,Data!$S242&gt;=20,Data!$BH242&lt;&gt;Data!$BI242),"MG","LG")</f>
        <v>MG</v>
      </c>
      <c r="BM242" s="30" t="str">
        <f>IF(Data!$BK242="DG",Data!$BH242,IF(Data!$BK242="MG",Data!$BI242,Data!$BJ242))</f>
        <v>C</v>
      </c>
      <c r="BN242" s="30" t="str">
        <f>IF(Data!$BL242="DG",Data!$BH242,IF(Data!$BL242="MG",Data!$BI242,Data!$BJ242))</f>
        <v>DC</v>
      </c>
      <c r="BO242" s="40"/>
      <c r="BP242" s="40"/>
      <c r="BQ242" s="40"/>
      <c r="BR242" s="41"/>
      <c r="BS242" s="41"/>
      <c r="BT242" s="41" t="str">
        <f>VLOOKUP(Data!$BR242,'Key 1'!$B$1:$D$15,2,FALSE)</f>
        <v>TI</v>
      </c>
      <c r="BU242" s="41" t="str">
        <f>VLOOKUP(Data!$BS242,'Key 1'!$B$1:$D$15,2,FALSE)</f>
        <v>TI</v>
      </c>
      <c r="BV242" s="41">
        <f>VLOOKUP(Data!$BR242,'Key 1'!$B$1:$D$15,3,FALSE)</f>
        <v>0</v>
      </c>
      <c r="BW242" s="41">
        <f>VLOOKUP(Data!$BS242,'Key 1'!$B$1:$D$15,3,FALSE)</f>
        <v>0</v>
      </c>
      <c r="BX242" s="41" t="str">
        <f>IF(Data!$BK242="DG",IF(INT(Data!$BB242)-Data!$BB242&lt;0,"Low","High"),IF(Data!$BK242="MG",IF(INT(Data!$BC242)-Data!$BC242&lt;0,"Low","High"),IF(Data!$BK242="LG",IF(INT(Data!$BD242)-Data!$BD242&lt;0,"Low","High"),"High")))</f>
        <v>High</v>
      </c>
      <c r="BY242" s="41" t="str">
        <f>IF(Data!$BL242="DG",IF(INT(Data!$BB242)-Data!$BB242&lt;0,"Low","High"),IF(Data!$BL242="MG",IF(INT(Data!$BC242)-Data!$BC242&lt;0,"Low","High"),IF(Data!$BL242="LG",IF(INT(Data!$BD242)-Data!$BD242&lt;0,"Low","High"),"High")))</f>
        <v>Low</v>
      </c>
      <c r="BZ242" s="41" t="str">
        <f>IF(AND(Data!$BX242="High",Data!$BY242="High"),"High","Low")</f>
        <v>Low</v>
      </c>
      <c r="CA242" s="41" t="str">
        <f>IF(AND(Data!$BM242=Data!$BT242,Data!$BN242=Data!$BU242),"Matched",IF(Data!$BM242=Data!$BT242,"Sec Missed", IF(Data!$BN242=Data!$BU242," Pri Missed", "Both Missed")))</f>
        <v>Both Missed</v>
      </c>
      <c r="CB242" s="42">
        <v>100.0</v>
      </c>
      <c r="CC242" s="42">
        <v>100.0</v>
      </c>
      <c r="CD242" s="42">
        <v>100.0</v>
      </c>
      <c r="CE242" s="43" t="s">
        <v>3</v>
      </c>
      <c r="CF242" s="43" t="s">
        <v>17</v>
      </c>
      <c r="CG242" s="43" t="s">
        <v>3</v>
      </c>
      <c r="CH242" s="45" t="s">
        <v>3</v>
      </c>
      <c r="CI242" s="43" t="s">
        <v>97</v>
      </c>
      <c r="CJ242" s="42">
        <v>100.0</v>
      </c>
      <c r="CK242" s="43" t="s">
        <v>17</v>
      </c>
      <c r="CL242" s="43" t="s">
        <v>102</v>
      </c>
      <c r="CM242" s="42">
        <v>100.0</v>
      </c>
      <c r="CN242" s="43" t="s">
        <v>104</v>
      </c>
      <c r="CO242" s="1"/>
      <c r="CP242" s="1"/>
      <c r="CQ242" s="1"/>
      <c r="CR242" s="1"/>
      <c r="CS242" s="1"/>
      <c r="CT242" s="1"/>
      <c r="CU242" s="1"/>
    </row>
    <row r="243" ht="48.0" customHeight="1">
      <c r="A243" s="28">
        <v>2397.0</v>
      </c>
      <c r="B243" s="29">
        <v>28.0</v>
      </c>
      <c r="C243" s="30">
        <v>22.5</v>
      </c>
      <c r="D243" s="30">
        <v>23.5</v>
      </c>
      <c r="E243" s="30">
        <v>4.0</v>
      </c>
      <c r="F243" s="30">
        <v>16.0</v>
      </c>
      <c r="G243" s="30">
        <v>20.0</v>
      </c>
      <c r="H243" s="30">
        <v>10.0</v>
      </c>
      <c r="I243" s="30">
        <v>7.0</v>
      </c>
      <c r="J243" s="30">
        <v>22.0</v>
      </c>
      <c r="K243" s="30">
        <v>20.0</v>
      </c>
      <c r="L243" s="30">
        <v>17.5</v>
      </c>
      <c r="M243" s="30">
        <v>5.0</v>
      </c>
      <c r="N243" s="30">
        <v>19.0</v>
      </c>
      <c r="O243" s="31">
        <f>LARGE(Data!$K243:$N243,1)</f>
        <v>20</v>
      </c>
      <c r="P243" s="31">
        <f>LARGE(Data!$K243:$N243,2)</f>
        <v>19</v>
      </c>
      <c r="Q243" s="31">
        <f>LARGE(Data!$K243:$N243,3)</f>
        <v>17.5</v>
      </c>
      <c r="R243" s="31">
        <f>LARGE(Data!$K243:$N243,4)</f>
        <v>5</v>
      </c>
      <c r="S243" s="32">
        <f>LARGE(Data!$C243:$F243,1)</f>
        <v>23.5</v>
      </c>
      <c r="T243" s="32">
        <f>LARGE(Data!$C243:$F243,2)</f>
        <v>22.5</v>
      </c>
      <c r="U243" s="32">
        <f>LARGE(Data!$C243:$F243,3)</f>
        <v>16</v>
      </c>
      <c r="V243" s="32">
        <f>LARGE(Data!$C243:$F243,4)</f>
        <v>4</v>
      </c>
      <c r="W243" s="33">
        <f>LARGE(Data!$G243:$J243,1)</f>
        <v>22</v>
      </c>
      <c r="X243" s="33">
        <f>LARGE(Data!$G243:$J243,2)</f>
        <v>20</v>
      </c>
      <c r="Y243" s="33">
        <f>LARGE(Data!$G243:$J243,3)</f>
        <v>10</v>
      </c>
      <c r="Z243" s="33">
        <f>LARGE(Data!$G243:$J243,4)</f>
        <v>7</v>
      </c>
      <c r="AA243" s="30">
        <f>Data!$O243-Data!$P243</f>
        <v>1</v>
      </c>
      <c r="AB243" s="30">
        <f>Data!$P243-Data!$Q243</f>
        <v>1.5</v>
      </c>
      <c r="AC243" s="30">
        <f>Data!$Q243-Data!$R243</f>
        <v>12.5</v>
      </c>
      <c r="AD243" s="30">
        <f>(Data!$AA243+Data!$AB243)/SUM(Data!$AA243:$AC243)</f>
        <v>0.1666666667</v>
      </c>
      <c r="AE243" s="31">
        <f>Data!$AA243^2/SQRT(Data!$AA243^2+Data!$AB243^2+Data!$AC243^2)</f>
        <v>0.07918075825</v>
      </c>
      <c r="AF243" s="31">
        <f>Data!$AB243^2/SQRT(Data!$AA243^2+Data!$AB243^2+Data!$AC243^2)</f>
        <v>0.1781567061</v>
      </c>
      <c r="AG243" s="31">
        <f>Data!$AC243^2/SQRT(Data!$AA243^2+Data!$AB243^2+Data!$AC243^2)</f>
        <v>12.37199348</v>
      </c>
      <c r="AH243" s="30">
        <f>Data!$S243-Data!$T243</f>
        <v>1</v>
      </c>
      <c r="AI243" s="30">
        <f>Data!$T243-Data!$U243</f>
        <v>6.5</v>
      </c>
      <c r="AJ243" s="30">
        <f>Data!$U243-Data!$V243</f>
        <v>12</v>
      </c>
      <c r="AK243" s="30">
        <f>(Data!$AH243+Data!$AI243)/(Data!$AH243+Data!$AI243+Data!$AJ243)</f>
        <v>0.3846153846</v>
      </c>
      <c r="AL243" s="32">
        <f>Data!$AH243^2/SQRT(Data!$AH243^2+Data!$AI243^2+Data!$AJ243^2)</f>
        <v>0.07307840952</v>
      </c>
      <c r="AM243" s="32">
        <f>Data!$AI243^2/SQRT(Data!$AH243^2+Data!$AI243^2+Data!$AJ243^2)</f>
        <v>3.087562802</v>
      </c>
      <c r="AN243" s="32">
        <f>Data!$AJ243^2/SQRT(Data!$AH243^2+Data!$AI243^2+Data!$AJ243^2)</f>
        <v>10.52329097</v>
      </c>
      <c r="AO243" s="30">
        <f>Data!$W243-Data!$X243</f>
        <v>2</v>
      </c>
      <c r="AP243" s="30">
        <f>Data!$X243-Data!$Y243</f>
        <v>10</v>
      </c>
      <c r="AQ243" s="30">
        <f>Data!$Y243-Data!$Z243</f>
        <v>3</v>
      </c>
      <c r="AR243" s="30">
        <f>(Data!$AO243+Data!$AP243)/(Data!$AO243+Data!$AP243+Data!$AQ243)</f>
        <v>0.8</v>
      </c>
      <c r="AS243" s="33">
        <f>Data!$AO243^2/SQRT(Data!$AO243^2+Data!$AP243^2+Data!$AQ243^2)</f>
        <v>0.3762883474</v>
      </c>
      <c r="AT243" s="33">
        <f>Data!$AP243^2/SQRT(Data!$AO243^2+Data!$AP243^2+Data!$AQ243^2)</f>
        <v>9.407208684</v>
      </c>
      <c r="AU243" s="33">
        <f>Data!$AQ243^2/SQRT(Data!$AO243^2+Data!$AP243^2+Data!$AQ243^2)</f>
        <v>0.8466487815</v>
      </c>
      <c r="AV243" s="34">
        <f>_xlfn.VAR.P(Data!$K243:$N243)</f>
        <v>36.671875</v>
      </c>
      <c r="AW243" s="35">
        <f>_xlfn.VAR.P(Data!$C243:$F243)</f>
        <v>60.375</v>
      </c>
      <c r="AX243" s="36">
        <f>_xlfn.VAR.P(Data!$G243:$J243)</f>
        <v>40.6875</v>
      </c>
      <c r="AY243" s="37"/>
      <c r="AZ243" s="38"/>
      <c r="BA243" s="39"/>
      <c r="BB243" s="30" t="str">
        <f>IF(AND(Data!$AE243&gt;Data!$AF243,Data!$AE243&gt;Data!$AG243),"1",IF(AND(Data!$AF243&gt;Data!$AE243,Data!$AF243&gt;Data!$AG243),IF(Data!$AF243&lt;2.5*Data!$AE243,"1.2",IF(OR(Data!$AE243&gt;2.5,Data!$AE243+Data!$AF243+Data!$AG243&lt;9),"2.2","2")),IF(AND(Data!$AG243&gt;3.5*Data!$AE243,Data!$AG243&gt;3.5*Data!$AF243,Data!$AE243+Data!$AF243+Data!$AG243&gt;11,Data!$AE243+Data!$AF243&lt;2,Data!$Q243&gt;=18),"3",IF((Data!$AE243&gt;3*Data!$AF243),"1.3",IF(AND(Data!$AF243&gt;3*Data!$AE243,Data!$AF243&gt;2),"2.3","3.3")))))</f>
        <v>3.3</v>
      </c>
      <c r="BC243" s="30" t="str">
        <f>IF(AND(Data!$AL243&gt;Data!$AM243,Data!$AL243&gt;Data!$AN243),"1",IF(AND(Data!$AM243&gt;Data!$AL243,Data!$AM243&gt;Data!$AN243),IF(Data!$AM243&lt;2.5*Data!$AL243,"1.2",IF(OR(Data!$AL243&gt;2.5,Data!$AL243+Data!$AM243+Data!$AN243&lt;9),"2.2","2")),IF(AND(Data!$AN243&gt;3.5*Data!$AL243,Data!$AN243&gt;3.5*Data!$AM243,Data!$AL243+Data!$AM243+Data!$AN243&gt;11,Data!$AL243+Data!$AM243&lt;2,Data!$U243&gt;=18),"3",IF((Data!$AL243&gt;3*Data!$AM243),"1.3",IF(AND(Data!$AM243&gt;3*Data!$AL243,Data!$AM243&gt;2),"2.3","3.3")))))</f>
        <v>2.3</v>
      </c>
      <c r="BD243" s="30" t="str">
        <f>IF(AND(Data!$AS243&gt;Data!$AT243,Data!$AS243&gt;Data!$AU243),"1",IF(AND(Data!$AT243&gt;Data!$AS243,Data!$AT243&gt;Data!$AU243),IF(Data!$AT243&lt;2.5*Data!$AS243,"1.2",IF(OR(Data!$AS243&gt;2.5,Data!$AS243+Data!$AT243+Data!$AU243&lt;9),"2.2","2")),IF(AND(Data!$AU243&gt;3.5*Data!$AS243,Data!$AU243&gt;3.5*Data!$AT243,Data!$AS243+Data!$AT243+Data!$AU243&gt;11,Data!$AS243+Data!$AT243&lt;2,Data!$Y243&gt;=18),"3",IF((Data!$AS243&gt;3*Data!$AT243),"1.3",IF(AND(Data!$AT243&gt;3*Data!$AS243,Data!$AT243&gt;2),"2.3","3.3")))))</f>
        <v>2</v>
      </c>
      <c r="BE243" s="30" t="str">
        <f t="array" ref="BE243">XLOOKUP(Data!$O243,Data!$K243:$N243,$K$1:$N$1,"?",0,1)&amp;XLOOKUP(Data!$P243,Data!$K243:$N243,$K$1:$N$1,"?",0,1)&amp;XLOOKUP(Data!$Q243,Data!$K243:$N243,$K$1:$N$1,"?",0,1)</f>
        <v>DCI</v>
      </c>
      <c r="BF243" s="30" t="str">
        <f t="array" ref="BF243">XLOOKUP(Data!$S243,Data!$C243:$F243,$C$1:$F$1,"?",0,1)&amp;XLOOKUP(Data!$T243,Data!$C243:$F243,$C$1:$F$1,"?",0,1)&amp;XLOOKUP(Data!$U243,Data!$C243:$F243,$C$1:$F$1,"?",0,1)</f>
        <v>IDC</v>
      </c>
      <c r="BG243" s="30" t="str">
        <f t="array" ref="BG243">XLOOKUP(Data!$W243,Data!$G243:$J243,$G$1:$J$1,"?",0,1)&amp;XLOOKUP(Data!$X243,Data!$G243:$J243,$G$1:$J$1,"?",0,1)&amp;XLOOKUP(Data!$Y243,Data!$G243:$J243,$G$1:$J$1,"?",0,1)</f>
        <v>CDI</v>
      </c>
      <c r="BH243" s="30" t="str">
        <f>VLOOKUP(LEFT(Data!$BE243,Data!$BB243),'Key 2'!$A$1:$C$40,2,FALSE)</f>
        <v>DIC</v>
      </c>
      <c r="BI243" s="30" t="str">
        <f>VLOOKUP(LEFT(Data!$BF243,Data!$BC243),'Key 2'!$A$1:$C$40,2,FALSE)</f>
        <v>DI</v>
      </c>
      <c r="BJ243" s="30" t="str">
        <f>VLOOKUP(LEFT(Data!$BG243,Data!$BD243),'Key 2'!$A$1:$C$40,2,FALSE)</f>
        <v>DC</v>
      </c>
      <c r="BK243" s="30" t="str">
        <f>IF(AND(Data!$AV243&gt;=15,Data!$O243&gt;=20),"DG",IF(AND(Data!$AW243&gt;=15,Data!$S243&gt;=20),"MG",IF(AND(Data!$AV243&gt;=15,Data!$W243&gt;=20),"LG","0")))</f>
        <v>DG</v>
      </c>
      <c r="BL243" s="30" t="str">
        <f>IF(AND(Data!$BK243="DG",Data!$AW243&gt;=15,Data!$S243&gt;=20,Data!$BH243&lt;&gt;Data!$BI243),"MG","LG")</f>
        <v>MG</v>
      </c>
      <c r="BM243" s="30" t="str">
        <f>IF(Data!$BK243="DG",Data!$BH243,IF(Data!$BK243="MG",Data!$BI243,Data!$BJ243))</f>
        <v>DIC</v>
      </c>
      <c r="BN243" s="30" t="str">
        <f>IF(Data!$BL243="DG",Data!$BH243,IF(Data!$BL243="MG",Data!$BI243,Data!$BJ243))</f>
        <v>DI</v>
      </c>
      <c r="BO243" s="40"/>
      <c r="BP243" s="40"/>
      <c r="BQ243" s="40"/>
      <c r="BR243" s="41"/>
      <c r="BS243" s="41"/>
      <c r="BT243" s="41" t="str">
        <f>VLOOKUP(Data!$BR243,'Key 1'!$B$1:$D$15,2,FALSE)</f>
        <v>TI</v>
      </c>
      <c r="BU243" s="41" t="str">
        <f>VLOOKUP(Data!$BS243,'Key 1'!$B$1:$D$15,2,FALSE)</f>
        <v>TI</v>
      </c>
      <c r="BV243" s="41">
        <f>VLOOKUP(Data!$BR243,'Key 1'!$B$1:$D$15,3,FALSE)</f>
        <v>0</v>
      </c>
      <c r="BW243" s="41">
        <f>VLOOKUP(Data!$BS243,'Key 1'!$B$1:$D$15,3,FALSE)</f>
        <v>0</v>
      </c>
      <c r="BX243" s="41" t="str">
        <f>IF(Data!$BK243="DG",IF(INT(Data!$BB243)-Data!$BB243&lt;0,"Low","High"),IF(Data!$BK243="MG",IF(INT(Data!$BC243)-Data!$BC243&lt;0,"Low","High"),IF(Data!$BK243="LG",IF(INT(Data!$BD243)-Data!$BD243&lt;0,"Low","High"),"High")))</f>
        <v>Low</v>
      </c>
      <c r="BY243" s="41" t="str">
        <f>IF(Data!$BL243="DG",IF(INT(Data!$BB243)-Data!$BB243&lt;0,"Low","High"),IF(Data!$BL243="MG",IF(INT(Data!$BC243)-Data!$BC243&lt;0,"Low","High"),IF(Data!$BL243="LG",IF(INT(Data!$BD243)-Data!$BD243&lt;0,"Low","High"),"High")))</f>
        <v>Low</v>
      </c>
      <c r="BZ243" s="41" t="str">
        <f>IF(AND(Data!$BX243="High",Data!$BY243="High"),"High","Low")</f>
        <v>Low</v>
      </c>
      <c r="CA243" s="41" t="str">
        <f>IF(AND(Data!$BM243=Data!$BT243,Data!$BN243=Data!$BU243),"Matched",IF(Data!$BM243=Data!$BT243,"Sec Missed", IF(Data!$BN243=Data!$BU243," Pri Missed", "Both Missed")))</f>
        <v>Both Missed</v>
      </c>
      <c r="CB243" s="42">
        <v>100.0</v>
      </c>
      <c r="CC243" s="42">
        <v>100.0</v>
      </c>
      <c r="CD243" s="42">
        <v>100.0</v>
      </c>
      <c r="CE243" s="43" t="s">
        <v>101</v>
      </c>
      <c r="CF243" s="43" t="s">
        <v>15</v>
      </c>
      <c r="CG243" s="43" t="s">
        <v>17</v>
      </c>
      <c r="CH243" s="45" t="s">
        <v>101</v>
      </c>
      <c r="CI243" s="43" t="s">
        <v>97</v>
      </c>
      <c r="CJ243" s="42">
        <v>100.0</v>
      </c>
      <c r="CK243" s="43" t="s">
        <v>15</v>
      </c>
      <c r="CL243" s="43" t="s">
        <v>102</v>
      </c>
      <c r="CM243" s="42">
        <v>100.0</v>
      </c>
      <c r="CN243" s="43" t="s">
        <v>104</v>
      </c>
      <c r="CO243" s="1"/>
      <c r="CP243" s="1"/>
      <c r="CQ243" s="1"/>
      <c r="CR243" s="1"/>
      <c r="CS243" s="1"/>
      <c r="CT243" s="1"/>
      <c r="CU243" s="1"/>
    </row>
    <row r="244" ht="48.0" customHeight="1">
      <c r="A244" s="28">
        <v>2398.0</v>
      </c>
      <c r="B244" s="29">
        <v>28.0</v>
      </c>
      <c r="C244" s="30">
        <v>20.0</v>
      </c>
      <c r="D244" s="30">
        <v>16.0</v>
      </c>
      <c r="E244" s="30">
        <v>11.0</v>
      </c>
      <c r="F244" s="30">
        <v>19.0</v>
      </c>
      <c r="G244" s="30">
        <v>20.0</v>
      </c>
      <c r="H244" s="30">
        <v>10.0</v>
      </c>
      <c r="I244" s="30">
        <v>15.0</v>
      </c>
      <c r="J244" s="30">
        <v>16.0</v>
      </c>
      <c r="K244" s="30">
        <v>19.0</v>
      </c>
      <c r="L244" s="30">
        <v>12.0</v>
      </c>
      <c r="M244" s="30">
        <v>12.0</v>
      </c>
      <c r="N244" s="30">
        <v>18.0</v>
      </c>
      <c r="O244" s="31">
        <f>LARGE(Data!$K244:$N244,1)</f>
        <v>19</v>
      </c>
      <c r="P244" s="31">
        <f>LARGE(Data!$K244:$N244,2)</f>
        <v>18</v>
      </c>
      <c r="Q244" s="31">
        <f>LARGE(Data!$K244:$N244,3)</f>
        <v>12</v>
      </c>
      <c r="R244" s="31">
        <f>LARGE(Data!$K244:$N244,4)</f>
        <v>12</v>
      </c>
      <c r="S244" s="32">
        <f>LARGE(Data!$C244:$F244,1)</f>
        <v>20</v>
      </c>
      <c r="T244" s="32">
        <f>LARGE(Data!$C244:$F244,2)</f>
        <v>19</v>
      </c>
      <c r="U244" s="32">
        <f>LARGE(Data!$C244:$F244,3)</f>
        <v>16</v>
      </c>
      <c r="V244" s="32">
        <f>LARGE(Data!$C244:$F244,4)</f>
        <v>11</v>
      </c>
      <c r="W244" s="33">
        <f>LARGE(Data!$G244:$J244,1)</f>
        <v>20</v>
      </c>
      <c r="X244" s="33">
        <f>LARGE(Data!$G244:$J244,2)</f>
        <v>16</v>
      </c>
      <c r="Y244" s="33">
        <f>LARGE(Data!$G244:$J244,3)</f>
        <v>15</v>
      </c>
      <c r="Z244" s="33">
        <f>LARGE(Data!$G244:$J244,4)</f>
        <v>10</v>
      </c>
      <c r="AA244" s="30">
        <f>Data!$O244-Data!$P244</f>
        <v>1</v>
      </c>
      <c r="AB244" s="30">
        <f>Data!$P244-Data!$Q244</f>
        <v>6</v>
      </c>
      <c r="AC244" s="30">
        <f>Data!$Q244-Data!$R244</f>
        <v>0</v>
      </c>
      <c r="AD244" s="30">
        <f>(Data!$AA244+Data!$AB244)/SUM(Data!$AA244:$AC244)</f>
        <v>1</v>
      </c>
      <c r="AE244" s="31">
        <f>Data!$AA244^2/SQRT(Data!$AA244^2+Data!$AB244^2+Data!$AC244^2)</f>
        <v>0.1643989873</v>
      </c>
      <c r="AF244" s="31">
        <f>Data!$AB244^2/SQRT(Data!$AA244^2+Data!$AB244^2+Data!$AC244^2)</f>
        <v>5.918363543</v>
      </c>
      <c r="AG244" s="31">
        <f>Data!$AC244^2/SQRT(Data!$AA244^2+Data!$AB244^2+Data!$AC244^2)</f>
        <v>0</v>
      </c>
      <c r="AH244" s="30">
        <f>Data!$S244-Data!$T244</f>
        <v>1</v>
      </c>
      <c r="AI244" s="30">
        <f>Data!$T244-Data!$U244</f>
        <v>3</v>
      </c>
      <c r="AJ244" s="30">
        <f>Data!$U244-Data!$V244</f>
        <v>5</v>
      </c>
      <c r="AK244" s="30">
        <f>(Data!$AH244+Data!$AI244)/(Data!$AH244+Data!$AI244+Data!$AJ244)</f>
        <v>0.4444444444</v>
      </c>
      <c r="AL244" s="32">
        <f>Data!$AH244^2/SQRT(Data!$AH244^2+Data!$AI244^2+Data!$AJ244^2)</f>
        <v>0.1690308509</v>
      </c>
      <c r="AM244" s="32">
        <f>Data!$AI244^2/SQRT(Data!$AH244^2+Data!$AI244^2+Data!$AJ244^2)</f>
        <v>1.521277659</v>
      </c>
      <c r="AN244" s="32">
        <f>Data!$AJ244^2/SQRT(Data!$AH244^2+Data!$AI244^2+Data!$AJ244^2)</f>
        <v>4.225771274</v>
      </c>
      <c r="AO244" s="30">
        <f>Data!$W244-Data!$X244</f>
        <v>4</v>
      </c>
      <c r="AP244" s="30">
        <f>Data!$X244-Data!$Y244</f>
        <v>1</v>
      </c>
      <c r="AQ244" s="30">
        <f>Data!$Y244-Data!$Z244</f>
        <v>5</v>
      </c>
      <c r="AR244" s="30">
        <f>(Data!$AO244+Data!$AP244)/(Data!$AO244+Data!$AP244+Data!$AQ244)</f>
        <v>0.5</v>
      </c>
      <c r="AS244" s="33">
        <f>Data!$AO244^2/SQRT(Data!$AO244^2+Data!$AP244^2+Data!$AQ244^2)</f>
        <v>2.468853599</v>
      </c>
      <c r="AT244" s="33">
        <f>Data!$AP244^2/SQRT(Data!$AO244^2+Data!$AP244^2+Data!$AQ244^2)</f>
        <v>0.15430335</v>
      </c>
      <c r="AU244" s="33">
        <f>Data!$AQ244^2/SQRT(Data!$AO244^2+Data!$AP244^2+Data!$AQ244^2)</f>
        <v>3.857583749</v>
      </c>
      <c r="AV244" s="34">
        <f>_xlfn.VAR.P(Data!$K244:$N244)</f>
        <v>10.6875</v>
      </c>
      <c r="AW244" s="35">
        <f>_xlfn.VAR.P(Data!$C244:$F244)</f>
        <v>12.25</v>
      </c>
      <c r="AX244" s="36">
        <f>_xlfn.VAR.P(Data!$G244:$J244)</f>
        <v>12.6875</v>
      </c>
      <c r="AY244" s="37"/>
      <c r="AZ244" s="38"/>
      <c r="BA244" s="39"/>
      <c r="BB244" s="30" t="str">
        <f>IF(AND(Data!$AE244&gt;Data!$AF244,Data!$AE244&gt;Data!$AG244),"1",IF(AND(Data!$AF244&gt;Data!$AE244,Data!$AF244&gt;Data!$AG244),IF(Data!$AF244&lt;2.5*Data!$AE244,"1.2",IF(OR(Data!$AE244&gt;2.5,Data!$AE244+Data!$AF244+Data!$AG244&lt;9),"2.2","2")),IF(AND(Data!$AG244&gt;3.5*Data!$AE244,Data!$AG244&gt;3.5*Data!$AF244,Data!$AE244+Data!$AF244+Data!$AG244&gt;11,Data!$AE244+Data!$AF244&lt;2,Data!$Q244&gt;=18),"3",IF((Data!$AE244&gt;3*Data!$AF244),"1.3",IF(AND(Data!$AF244&gt;3*Data!$AE244,Data!$AF244&gt;2),"2.3","3.3")))))</f>
        <v>2.2</v>
      </c>
      <c r="BC244" s="30" t="str">
        <f>IF(AND(Data!$AL244&gt;Data!$AM244,Data!$AL244&gt;Data!$AN244),"1",IF(AND(Data!$AM244&gt;Data!$AL244,Data!$AM244&gt;Data!$AN244),IF(Data!$AM244&lt;2.5*Data!$AL244,"1.2",IF(OR(Data!$AL244&gt;2.5,Data!$AL244+Data!$AM244+Data!$AN244&lt;9),"2.2","2")),IF(AND(Data!$AN244&gt;3.5*Data!$AL244,Data!$AN244&gt;3.5*Data!$AM244,Data!$AL244+Data!$AM244+Data!$AN244&gt;11,Data!$AL244+Data!$AM244&lt;2,Data!$U244&gt;=18),"3",IF((Data!$AL244&gt;3*Data!$AM244),"1.3",IF(AND(Data!$AM244&gt;3*Data!$AL244,Data!$AM244&gt;2),"2.3","3.3")))))</f>
        <v>3.3</v>
      </c>
      <c r="BD244" s="30" t="str">
        <f>IF(AND(Data!$AS244&gt;Data!$AT244,Data!$AS244&gt;Data!$AU244),"1",IF(AND(Data!$AT244&gt;Data!$AS244,Data!$AT244&gt;Data!$AU244),IF(Data!$AT244&lt;2.5*Data!$AS244,"1.2",IF(OR(Data!$AS244&gt;2.5,Data!$AS244+Data!$AT244+Data!$AU244&lt;9),"2.2","2")),IF(AND(Data!$AU244&gt;3.5*Data!$AS244,Data!$AU244&gt;3.5*Data!$AT244,Data!$AS244+Data!$AT244+Data!$AU244&gt;11,Data!$AS244+Data!$AT244&lt;2,Data!$Y244&gt;=18),"3",IF((Data!$AS244&gt;3*Data!$AT244),"1.3",IF(AND(Data!$AT244&gt;3*Data!$AS244,Data!$AT244&gt;2),"2.3","3.3")))))</f>
        <v>1.3</v>
      </c>
      <c r="BE244" s="30" t="str">
        <f t="array" ref="BE244">XLOOKUP(Data!$O244,Data!$K244:$N244,$K$1:$N$1,"?",0,1)&amp;XLOOKUP(Data!$P244,Data!$K244:$N244,$K$1:$N$1,"?",0,1)&amp;XLOOKUP(Data!$Q244,Data!$K244:$N244,$K$1:$N$1,"?",0,1)</f>
        <v>DCI</v>
      </c>
      <c r="BF244" s="30" t="str">
        <f t="array" ref="BF244">XLOOKUP(Data!$S244,Data!$C244:$F244,$C$1:$F$1,"?",0,1)&amp;XLOOKUP(Data!$T244,Data!$C244:$F244,$C$1:$F$1,"?",0,1)&amp;XLOOKUP(Data!$U244,Data!$C244:$F244,$C$1:$F$1,"?",0,1)</f>
        <v>DCI</v>
      </c>
      <c r="BG244" s="30" t="str">
        <f t="array" ref="BG244">XLOOKUP(Data!$W244,Data!$G244:$J244,$G$1:$J$1,"?",0,1)&amp;XLOOKUP(Data!$X244,Data!$G244:$J244,$G$1:$J$1,"?",0,1)&amp;XLOOKUP(Data!$Y244,Data!$G244:$J244,$G$1:$J$1,"?",0,1)</f>
        <v>DCS</v>
      </c>
      <c r="BH244" s="30" t="str">
        <f>VLOOKUP(LEFT(Data!$BE244,Data!$BB244),'Key 2'!$A$1:$C$40,2,FALSE)</f>
        <v>DC</v>
      </c>
      <c r="BI244" s="30" t="str">
        <f>VLOOKUP(LEFT(Data!$BF244,Data!$BC244),'Key 2'!$A$1:$C$40,2,FALSE)</f>
        <v>DIC</v>
      </c>
      <c r="BJ244" s="30" t="str">
        <f>VLOOKUP(LEFT(Data!$BG244,Data!$BD244),'Key 2'!$A$1:$C$40,2,FALSE)</f>
        <v>D</v>
      </c>
      <c r="BK244" s="30" t="str">
        <f>IF(AND(Data!$AV244&gt;=15,Data!$O244&gt;=20),"DG",IF(AND(Data!$AW244&gt;=15,Data!$S244&gt;=20),"MG",IF(AND(Data!$AV244&gt;=15,Data!$W244&gt;=20),"LG","0")))</f>
        <v>0</v>
      </c>
      <c r="BL244" s="30" t="str">
        <f>IF(AND(Data!$BK244="DG",Data!$AW244&gt;=15,Data!$S244&gt;=20,Data!$BH244&lt;&gt;Data!$BI244),"MG","LG")</f>
        <v>LG</v>
      </c>
      <c r="BM244" s="30" t="str">
        <f>IF(Data!$BK244="DG",Data!$BH244,IF(Data!$BK244="MG",Data!$BI244,Data!$BJ244))</f>
        <v>D</v>
      </c>
      <c r="BN244" s="30" t="str">
        <f>IF(Data!$BL244="DG",Data!$BH244,IF(Data!$BL244="MG",Data!$BI244,Data!$BJ244))</f>
        <v>D</v>
      </c>
      <c r="BO244" s="40"/>
      <c r="BP244" s="40"/>
      <c r="BQ244" s="40"/>
      <c r="BR244" s="41"/>
      <c r="BS244" s="41"/>
      <c r="BT244" s="41" t="str">
        <f>VLOOKUP(Data!$BR244,'Key 1'!$B$1:$D$15,2,FALSE)</f>
        <v>TI</v>
      </c>
      <c r="BU244" s="41" t="str">
        <f>VLOOKUP(Data!$BS244,'Key 1'!$B$1:$D$15,2,FALSE)</f>
        <v>TI</v>
      </c>
      <c r="BV244" s="41">
        <f>VLOOKUP(Data!$BR244,'Key 1'!$B$1:$D$15,3,FALSE)</f>
        <v>0</v>
      </c>
      <c r="BW244" s="41">
        <f>VLOOKUP(Data!$BS244,'Key 1'!$B$1:$D$15,3,FALSE)</f>
        <v>0</v>
      </c>
      <c r="BX244" s="41" t="str">
        <f>IF(Data!$BK244="DG",IF(INT(Data!$BB244)-Data!$BB244&lt;0,"Low","High"),IF(Data!$BK244="MG",IF(INT(Data!$BC244)-Data!$BC244&lt;0,"Low","High"),IF(Data!$BK244="LG",IF(INT(Data!$BD244)-Data!$BD244&lt;0,"Low","High"),"High")))</f>
        <v>High</v>
      </c>
      <c r="BY244" s="41" t="str">
        <f>IF(Data!$BL244="DG",IF(INT(Data!$BB244)-Data!$BB244&lt;0,"Low","High"),IF(Data!$BL244="MG",IF(INT(Data!$BC244)-Data!$BC244&lt;0,"Low","High"),IF(Data!$BL244="LG",IF(INT(Data!$BD244)-Data!$BD244&lt;0,"Low","High"),"High")))</f>
        <v>Low</v>
      </c>
      <c r="BZ244" s="41" t="str">
        <f>IF(AND(Data!$BX244="High",Data!$BY244="High"),"High","Low")</f>
        <v>Low</v>
      </c>
      <c r="CA244" s="41" t="str">
        <f>IF(AND(Data!$BM244=Data!$BT244,Data!$BN244=Data!$BU244),"Matched",IF(Data!$BM244=Data!$BT244,"Sec Missed", IF(Data!$BN244=Data!$BU244," Pri Missed", "Both Missed")))</f>
        <v>Both Missed</v>
      </c>
      <c r="CB244" s="43" t="s">
        <v>100</v>
      </c>
      <c r="CC244" s="42">
        <v>100.0</v>
      </c>
      <c r="CD244" s="42">
        <v>100.0</v>
      </c>
      <c r="CE244" s="44"/>
      <c r="CF244" s="43" t="s">
        <v>101</v>
      </c>
      <c r="CG244" s="43" t="s">
        <v>0</v>
      </c>
      <c r="CH244" s="45" t="s">
        <v>110</v>
      </c>
      <c r="CI244" s="44"/>
      <c r="CJ244" s="42">
        <v>0.0</v>
      </c>
      <c r="CK244" s="43" t="s">
        <v>110</v>
      </c>
      <c r="CL244" s="44"/>
      <c r="CM244" s="42">
        <v>0.0</v>
      </c>
      <c r="CN244" s="43" t="s">
        <v>99</v>
      </c>
      <c r="CO244" s="1"/>
      <c r="CP244" s="1"/>
      <c r="CQ244" s="1"/>
      <c r="CR244" s="1"/>
      <c r="CS244" s="1"/>
      <c r="CT244" s="1"/>
      <c r="CU244" s="1"/>
    </row>
    <row r="245" ht="48.0" customHeight="1">
      <c r="A245" s="28">
        <v>2399.0</v>
      </c>
      <c r="B245" s="29">
        <v>28.0</v>
      </c>
      <c r="C245" s="30">
        <v>12.0</v>
      </c>
      <c r="D245" s="30">
        <v>12.0</v>
      </c>
      <c r="E245" s="30">
        <v>19.0</v>
      </c>
      <c r="F245" s="30">
        <v>23.0</v>
      </c>
      <c r="G245" s="30">
        <v>14.0</v>
      </c>
      <c r="H245" s="30">
        <v>2.875</v>
      </c>
      <c r="I245" s="30">
        <v>12.0</v>
      </c>
      <c r="J245" s="30">
        <v>28.0</v>
      </c>
      <c r="K245" s="30">
        <v>14.0</v>
      </c>
      <c r="L245" s="30">
        <v>4.0</v>
      </c>
      <c r="M245" s="30">
        <v>15.0</v>
      </c>
      <c r="N245" s="30">
        <v>25.33333333333332</v>
      </c>
      <c r="O245" s="31">
        <f>LARGE(Data!$K245:$N245,1)</f>
        <v>25.33333333</v>
      </c>
      <c r="P245" s="31">
        <f>LARGE(Data!$K245:$N245,2)</f>
        <v>15</v>
      </c>
      <c r="Q245" s="31">
        <f>LARGE(Data!$K245:$N245,3)</f>
        <v>14</v>
      </c>
      <c r="R245" s="31">
        <f>LARGE(Data!$K245:$N245,4)</f>
        <v>4</v>
      </c>
      <c r="S245" s="32">
        <f>LARGE(Data!$C245:$F245,1)</f>
        <v>23</v>
      </c>
      <c r="T245" s="32">
        <f>LARGE(Data!$C245:$F245,2)</f>
        <v>19</v>
      </c>
      <c r="U245" s="32">
        <f>LARGE(Data!$C245:$F245,3)</f>
        <v>12</v>
      </c>
      <c r="V245" s="32">
        <f>LARGE(Data!$C245:$F245,4)</f>
        <v>12</v>
      </c>
      <c r="W245" s="33">
        <f>LARGE(Data!$G245:$J245,1)</f>
        <v>28</v>
      </c>
      <c r="X245" s="33">
        <f>LARGE(Data!$G245:$J245,2)</f>
        <v>14</v>
      </c>
      <c r="Y245" s="33">
        <f>LARGE(Data!$G245:$J245,3)</f>
        <v>12</v>
      </c>
      <c r="Z245" s="33">
        <f>LARGE(Data!$G245:$J245,4)</f>
        <v>2.875</v>
      </c>
      <c r="AA245" s="30">
        <f>Data!$O245-Data!$P245</f>
        <v>10.33333333</v>
      </c>
      <c r="AB245" s="30">
        <f>Data!$P245-Data!$Q245</f>
        <v>1</v>
      </c>
      <c r="AC245" s="30">
        <f>Data!$Q245-Data!$R245</f>
        <v>10</v>
      </c>
      <c r="AD245" s="30">
        <f>(Data!$AA245+Data!$AB245)/SUM(Data!$AA245:$AC245)</f>
        <v>0.53125</v>
      </c>
      <c r="AE245" s="31">
        <f>Data!$AA245^2/SQRT(Data!$AA245^2+Data!$AB245^2+Data!$AC245^2)</f>
        <v>7.407664929</v>
      </c>
      <c r="AF245" s="31">
        <f>Data!$AB245^2/SQRT(Data!$AA245^2+Data!$AB245^2+Data!$AC245^2)</f>
        <v>0.06937459351</v>
      </c>
      <c r="AG245" s="31">
        <f>Data!$AC245^2/SQRT(Data!$AA245^2+Data!$AB245^2+Data!$AC245^2)</f>
        <v>6.937459351</v>
      </c>
      <c r="AH245" s="30">
        <f>Data!$S245-Data!$T245</f>
        <v>4</v>
      </c>
      <c r="AI245" s="30">
        <f>Data!$T245-Data!$U245</f>
        <v>7</v>
      </c>
      <c r="AJ245" s="30">
        <f>Data!$U245-Data!$V245</f>
        <v>0</v>
      </c>
      <c r="AK245" s="30">
        <f>(Data!$AH245+Data!$AI245)/(Data!$AH245+Data!$AI245+Data!$AJ245)</f>
        <v>1</v>
      </c>
      <c r="AL245" s="32">
        <f>Data!$AH245^2/SQRT(Data!$AH245^2+Data!$AI245^2+Data!$AJ245^2)</f>
        <v>1.984555753</v>
      </c>
      <c r="AM245" s="32">
        <f>Data!$AI245^2/SQRT(Data!$AH245^2+Data!$AI245^2+Data!$AJ245^2)</f>
        <v>6.077701995</v>
      </c>
      <c r="AN245" s="32">
        <f>Data!$AJ245^2/SQRT(Data!$AH245^2+Data!$AI245^2+Data!$AJ245^2)</f>
        <v>0</v>
      </c>
      <c r="AO245" s="30">
        <f>Data!$W245-Data!$X245</f>
        <v>14</v>
      </c>
      <c r="AP245" s="30">
        <f>Data!$X245-Data!$Y245</f>
        <v>2</v>
      </c>
      <c r="AQ245" s="30">
        <f>Data!$Y245-Data!$Z245</f>
        <v>9.125</v>
      </c>
      <c r="AR245" s="30">
        <f>(Data!$AO245+Data!$AP245)/(Data!$AO245+Data!$AP245+Data!$AQ245)</f>
        <v>0.6368159204</v>
      </c>
      <c r="AS245" s="33">
        <f>Data!$AO245^2/SQRT(Data!$AO245^2+Data!$AP245^2+Data!$AQ245^2)</f>
        <v>11.64552666</v>
      </c>
      <c r="AT245" s="33">
        <f>Data!$AP245^2/SQRT(Data!$AO245^2+Data!$AP245^2+Data!$AQ245^2)</f>
        <v>0.2376638093</v>
      </c>
      <c r="AU245" s="33">
        <f>Data!$AQ245^2/SQRT(Data!$AO245^2+Data!$AP245^2+Data!$AQ245^2)</f>
        <v>4.947306406</v>
      </c>
      <c r="AV245" s="34">
        <f>_xlfn.VAR.P(Data!$K245:$N245)</f>
        <v>57.02083333</v>
      </c>
      <c r="AW245" s="35">
        <f>_xlfn.VAR.P(Data!$C245:$F245)</f>
        <v>22.25</v>
      </c>
      <c r="AX245" s="36">
        <f>_xlfn.VAR.P(Data!$G245:$J245)</f>
        <v>80.89355469</v>
      </c>
      <c r="AY245" s="37"/>
      <c r="AZ245" s="38"/>
      <c r="BA245" s="39"/>
      <c r="BB245" s="30" t="str">
        <f>IF(AND(Data!$AE245&gt;Data!$AF245,Data!$AE245&gt;Data!$AG245),"1",IF(AND(Data!$AF245&gt;Data!$AE245,Data!$AF245&gt;Data!$AG245),IF(Data!$AF245&lt;2.5*Data!$AE245,"1.2",IF(OR(Data!$AE245&gt;2.5,Data!$AE245+Data!$AF245+Data!$AG245&lt;9),"2.2","2")),IF(AND(Data!$AG245&gt;3.5*Data!$AE245,Data!$AG245&gt;3.5*Data!$AF245,Data!$AE245+Data!$AF245+Data!$AG245&gt;11,Data!$AE245+Data!$AF245&lt;2,Data!$Q245&gt;=18),"3",IF((Data!$AE245&gt;3*Data!$AF245),"1.3",IF(AND(Data!$AF245&gt;3*Data!$AE245,Data!$AF245&gt;2),"2.3","3.3")))))</f>
        <v>1</v>
      </c>
      <c r="BC245" s="30" t="str">
        <f>IF(AND(Data!$AL245&gt;Data!$AM245,Data!$AL245&gt;Data!$AN245),"1",IF(AND(Data!$AM245&gt;Data!$AL245,Data!$AM245&gt;Data!$AN245),IF(Data!$AM245&lt;2.5*Data!$AL245,"1.2",IF(OR(Data!$AL245&gt;2.5,Data!$AL245+Data!$AM245+Data!$AN245&lt;9),"2.2","2")),IF(AND(Data!$AN245&gt;3.5*Data!$AL245,Data!$AN245&gt;3.5*Data!$AM245,Data!$AL245+Data!$AM245+Data!$AN245&gt;11,Data!$AL245+Data!$AM245&lt;2,Data!$U245&gt;=18),"3",IF((Data!$AL245&gt;3*Data!$AM245),"1.3",IF(AND(Data!$AM245&gt;3*Data!$AL245,Data!$AM245&gt;2),"2.3","3.3")))))</f>
        <v>2.2</v>
      </c>
      <c r="BD245" s="30" t="str">
        <f>IF(AND(Data!$AS245&gt;Data!$AT245,Data!$AS245&gt;Data!$AU245),"1",IF(AND(Data!$AT245&gt;Data!$AS245,Data!$AT245&gt;Data!$AU245),IF(Data!$AT245&lt;2.5*Data!$AS245,"1.2",IF(OR(Data!$AS245&gt;2.5,Data!$AS245+Data!$AT245+Data!$AU245&lt;9),"2.2","2")),IF(AND(Data!$AU245&gt;3.5*Data!$AS245,Data!$AU245&gt;3.5*Data!$AT245,Data!$AS245+Data!$AT245+Data!$AU245&gt;11,Data!$AS245+Data!$AT245&lt;2,Data!$Y245&gt;=18),"3",IF((Data!$AS245&gt;3*Data!$AT245),"1.3",IF(AND(Data!$AT245&gt;3*Data!$AS245,Data!$AT245&gt;2),"2.3","3.3")))))</f>
        <v>1</v>
      </c>
      <c r="BE245" s="30" t="str">
        <f t="array" ref="BE245">XLOOKUP(Data!$O245,Data!$K245:$N245,$K$1:$N$1,"?",0,1)&amp;XLOOKUP(Data!$P245,Data!$K245:$N245,$K$1:$N$1,"?",0,1)&amp;XLOOKUP(Data!$Q245,Data!$K245:$N245,$K$1:$N$1,"?",0,1)</f>
        <v>CSD</v>
      </c>
      <c r="BF245" s="30" t="str">
        <f t="array" ref="BF245">XLOOKUP(Data!$S245,Data!$C245:$F245,$C$1:$F$1,"?",0,1)&amp;XLOOKUP(Data!$T245,Data!$C245:$F245,$C$1:$F$1,"?",0,1)&amp;XLOOKUP(Data!$U245,Data!$C245:$F245,$C$1:$F$1,"?",0,1)</f>
        <v>CSD</v>
      </c>
      <c r="BG245" s="30" t="str">
        <f t="array" ref="BG245">XLOOKUP(Data!$W245,Data!$G245:$J245,$G$1:$J$1,"?",0,1)&amp;XLOOKUP(Data!$X245,Data!$G245:$J245,$G$1:$J$1,"?",0,1)&amp;XLOOKUP(Data!$Y245,Data!$G245:$J245,$G$1:$J$1,"?",0,1)</f>
        <v>CDS</v>
      </c>
      <c r="BH245" s="30" t="str">
        <f>VLOOKUP(LEFT(Data!$BE245,Data!$BB245),'Key 2'!$A$1:$C$40,2,FALSE)</f>
        <v>C</v>
      </c>
      <c r="BI245" s="30" t="str">
        <f>VLOOKUP(LEFT(Data!$BF245,Data!$BC245),'Key 2'!$A$1:$C$40,2,FALSE)</f>
        <v>SC</v>
      </c>
      <c r="BJ245" s="30" t="str">
        <f>VLOOKUP(LEFT(Data!$BG245,Data!$BD245),'Key 2'!$A$1:$C$40,2,FALSE)</f>
        <v>C</v>
      </c>
      <c r="BK245" s="30" t="str">
        <f>IF(AND(Data!$AV245&gt;=15,Data!$O245&gt;=20),"DG",IF(AND(Data!$AW245&gt;=15,Data!$S245&gt;=20),"MG",IF(AND(Data!$AV245&gt;=15,Data!$W245&gt;=20),"LG","0")))</f>
        <v>DG</v>
      </c>
      <c r="BL245" s="30" t="str">
        <f>IF(AND(Data!$BK245="DG",Data!$AW245&gt;=15,Data!$S245&gt;=20,Data!$BH245&lt;&gt;Data!$BI245),"MG","LG")</f>
        <v>MG</v>
      </c>
      <c r="BM245" s="30" t="str">
        <f>IF(Data!$BK245="DG",Data!$BH245,IF(Data!$BK245="MG",Data!$BI245,Data!$BJ245))</f>
        <v>C</v>
      </c>
      <c r="BN245" s="30" t="str">
        <f>IF(Data!$BL245="DG",Data!$BH245,IF(Data!$BL245="MG",Data!$BI245,Data!$BJ245))</f>
        <v>SC</v>
      </c>
      <c r="BO245" s="40"/>
      <c r="BP245" s="40"/>
      <c r="BQ245" s="40"/>
      <c r="BR245" s="41"/>
      <c r="BS245" s="41"/>
      <c r="BT245" s="41" t="str">
        <f>VLOOKUP(Data!$BR245,'Key 1'!$B$1:$D$15,2,FALSE)</f>
        <v>TI</v>
      </c>
      <c r="BU245" s="41" t="str">
        <f>VLOOKUP(Data!$BS245,'Key 1'!$B$1:$D$15,2,FALSE)</f>
        <v>TI</v>
      </c>
      <c r="BV245" s="41">
        <f>VLOOKUP(Data!$BR245,'Key 1'!$B$1:$D$15,3,FALSE)</f>
        <v>0</v>
      </c>
      <c r="BW245" s="41">
        <f>VLOOKUP(Data!$BS245,'Key 1'!$B$1:$D$15,3,FALSE)</f>
        <v>0</v>
      </c>
      <c r="BX245" s="41" t="str">
        <f>IF(Data!$BK245="DG",IF(INT(Data!$BB245)-Data!$BB245&lt;0,"Low","High"),IF(Data!$BK245="MG",IF(INT(Data!$BC245)-Data!$BC245&lt;0,"Low","High"),IF(Data!$BK245="LG",IF(INT(Data!$BD245)-Data!$BD245&lt;0,"Low","High"),"High")))</f>
        <v>High</v>
      </c>
      <c r="BY245" s="41" t="str">
        <f>IF(Data!$BL245="DG",IF(INT(Data!$BB245)-Data!$BB245&lt;0,"Low","High"),IF(Data!$BL245="MG",IF(INT(Data!$BC245)-Data!$BC245&lt;0,"Low","High"),IF(Data!$BL245="LG",IF(INT(Data!$BD245)-Data!$BD245&lt;0,"Low","High"),"High")))</f>
        <v>Low</v>
      </c>
      <c r="BZ245" s="41" t="str">
        <f>IF(AND(Data!$BX245="High",Data!$BY245="High"),"High","Low")</f>
        <v>Low</v>
      </c>
      <c r="CA245" s="41" t="str">
        <f>IF(AND(Data!$BM245=Data!$BT245,Data!$BN245=Data!$BU245),"Matched",IF(Data!$BM245=Data!$BT245,"Sec Missed", IF(Data!$BN245=Data!$BU245," Pri Missed", "Both Missed")))</f>
        <v>Both Missed</v>
      </c>
      <c r="CB245" s="42">
        <v>100.0</v>
      </c>
      <c r="CC245" s="42">
        <v>100.0</v>
      </c>
      <c r="CD245" s="42">
        <v>100.0</v>
      </c>
      <c r="CE245" s="43" t="s">
        <v>3</v>
      </c>
      <c r="CF245" s="43" t="s">
        <v>105</v>
      </c>
      <c r="CG245" s="43" t="s">
        <v>3</v>
      </c>
      <c r="CH245" s="45" t="s">
        <v>3</v>
      </c>
      <c r="CI245" s="43" t="s">
        <v>97</v>
      </c>
      <c r="CJ245" s="42">
        <v>100.0</v>
      </c>
      <c r="CK245" s="43" t="s">
        <v>105</v>
      </c>
      <c r="CL245" s="43" t="s">
        <v>102</v>
      </c>
      <c r="CM245" s="42">
        <v>100.0</v>
      </c>
      <c r="CN245" s="43" t="s">
        <v>104</v>
      </c>
      <c r="CO245" s="1"/>
      <c r="CP245" s="1"/>
      <c r="CQ245" s="1"/>
      <c r="CR245" s="1"/>
      <c r="CS245" s="1"/>
      <c r="CT245" s="1"/>
      <c r="CU245" s="1"/>
    </row>
    <row r="246" ht="48.0" customHeight="1">
      <c r="A246" s="28">
        <v>2400.0</v>
      </c>
      <c r="B246" s="29">
        <v>28.0</v>
      </c>
      <c r="C246" s="30">
        <v>23.0</v>
      </c>
      <c r="D246" s="30">
        <v>12.0</v>
      </c>
      <c r="E246" s="30">
        <v>15.0</v>
      </c>
      <c r="F246" s="30">
        <v>13.0</v>
      </c>
      <c r="G246" s="30">
        <v>11.0</v>
      </c>
      <c r="H246" s="30">
        <v>16.0</v>
      </c>
      <c r="I246" s="30">
        <v>5.0</v>
      </c>
      <c r="J246" s="30">
        <v>27.0</v>
      </c>
      <c r="K246" s="30">
        <v>17.0</v>
      </c>
      <c r="L246" s="30">
        <v>12.0</v>
      </c>
      <c r="M246" s="30">
        <v>9.5</v>
      </c>
      <c r="N246" s="30">
        <v>21.0</v>
      </c>
      <c r="O246" s="31">
        <f>LARGE(Data!$K246:$N246,1)</f>
        <v>21</v>
      </c>
      <c r="P246" s="31">
        <f>LARGE(Data!$K246:$N246,2)</f>
        <v>17</v>
      </c>
      <c r="Q246" s="31">
        <f>LARGE(Data!$K246:$N246,3)</f>
        <v>12</v>
      </c>
      <c r="R246" s="31">
        <f>LARGE(Data!$K246:$N246,4)</f>
        <v>9.5</v>
      </c>
      <c r="S246" s="32">
        <f>LARGE(Data!$C246:$F246,1)</f>
        <v>23</v>
      </c>
      <c r="T246" s="32">
        <f>LARGE(Data!$C246:$F246,2)</f>
        <v>15</v>
      </c>
      <c r="U246" s="32">
        <f>LARGE(Data!$C246:$F246,3)</f>
        <v>13</v>
      </c>
      <c r="V246" s="32">
        <f>LARGE(Data!$C246:$F246,4)</f>
        <v>12</v>
      </c>
      <c r="W246" s="33">
        <f>LARGE(Data!$G246:$J246,1)</f>
        <v>27</v>
      </c>
      <c r="X246" s="33">
        <f>LARGE(Data!$G246:$J246,2)</f>
        <v>16</v>
      </c>
      <c r="Y246" s="33">
        <f>LARGE(Data!$G246:$J246,3)</f>
        <v>11</v>
      </c>
      <c r="Z246" s="33">
        <f>LARGE(Data!$G246:$J246,4)</f>
        <v>5</v>
      </c>
      <c r="AA246" s="30">
        <f>Data!$O246-Data!$P246</f>
        <v>4</v>
      </c>
      <c r="AB246" s="30">
        <f>Data!$P246-Data!$Q246</f>
        <v>5</v>
      </c>
      <c r="AC246" s="30">
        <f>Data!$Q246-Data!$R246</f>
        <v>2.5</v>
      </c>
      <c r="AD246" s="30">
        <f>(Data!$AA246+Data!$AB246)/SUM(Data!$AA246:$AC246)</f>
        <v>0.7826086957</v>
      </c>
      <c r="AE246" s="31">
        <f>Data!$AA246^2/SQRT(Data!$AA246^2+Data!$AB246^2+Data!$AC246^2)</f>
        <v>2.327657496</v>
      </c>
      <c r="AF246" s="31">
        <f>Data!$AB246^2/SQRT(Data!$AA246^2+Data!$AB246^2+Data!$AC246^2)</f>
        <v>3.636964837</v>
      </c>
      <c r="AG246" s="31">
        <f>Data!$AC246^2/SQRT(Data!$AA246^2+Data!$AB246^2+Data!$AC246^2)</f>
        <v>0.9092412093</v>
      </c>
      <c r="AH246" s="30">
        <f>Data!$S246-Data!$T246</f>
        <v>8</v>
      </c>
      <c r="AI246" s="30">
        <f>Data!$T246-Data!$U246</f>
        <v>2</v>
      </c>
      <c r="AJ246" s="30">
        <f>Data!$U246-Data!$V246</f>
        <v>1</v>
      </c>
      <c r="AK246" s="30">
        <f>(Data!$AH246+Data!$AI246)/(Data!$AH246+Data!$AI246+Data!$AJ246)</f>
        <v>0.9090909091</v>
      </c>
      <c r="AL246" s="32">
        <f>Data!$AH246^2/SQRT(Data!$AH246^2+Data!$AI246^2+Data!$AJ246^2)</f>
        <v>7.704694597</v>
      </c>
      <c r="AM246" s="32">
        <f>Data!$AI246^2/SQRT(Data!$AH246^2+Data!$AI246^2+Data!$AJ246^2)</f>
        <v>0.4815434123</v>
      </c>
      <c r="AN246" s="32">
        <f>Data!$AJ246^2/SQRT(Data!$AH246^2+Data!$AI246^2+Data!$AJ246^2)</f>
        <v>0.1203858531</v>
      </c>
      <c r="AO246" s="30">
        <f>Data!$W246-Data!$X246</f>
        <v>11</v>
      </c>
      <c r="AP246" s="30">
        <f>Data!$X246-Data!$Y246</f>
        <v>5</v>
      </c>
      <c r="AQ246" s="30">
        <f>Data!$Y246-Data!$Z246</f>
        <v>6</v>
      </c>
      <c r="AR246" s="30">
        <f>(Data!$AO246+Data!$AP246)/(Data!$AO246+Data!$AP246+Data!$AQ246)</f>
        <v>0.7272727273</v>
      </c>
      <c r="AS246" s="33">
        <f>Data!$AO246^2/SQRT(Data!$AO246^2+Data!$AP246^2+Data!$AQ246^2)</f>
        <v>8.969116732</v>
      </c>
      <c r="AT246" s="33">
        <f>Data!$AP246^2/SQRT(Data!$AO246^2+Data!$AP246^2+Data!$AQ246^2)</f>
        <v>1.853123292</v>
      </c>
      <c r="AU246" s="33">
        <f>Data!$AQ246^2/SQRT(Data!$AO246^2+Data!$AP246^2+Data!$AQ246^2)</f>
        <v>2.66849754</v>
      </c>
      <c r="AV246" s="34">
        <f>_xlfn.VAR.P(Data!$K246:$N246)</f>
        <v>19.796875</v>
      </c>
      <c r="AW246" s="35">
        <f>_xlfn.VAR.P(Data!$C246:$F246)</f>
        <v>18.6875</v>
      </c>
      <c r="AX246" s="36">
        <f>_xlfn.VAR.P(Data!$G246:$J246)</f>
        <v>65.1875</v>
      </c>
      <c r="AY246" s="37"/>
      <c r="AZ246" s="38"/>
      <c r="BA246" s="39"/>
      <c r="BB246" s="30" t="str">
        <f>IF(AND(Data!$AE246&gt;Data!$AF246,Data!$AE246&gt;Data!$AG246),"1",IF(AND(Data!$AF246&gt;Data!$AE246,Data!$AF246&gt;Data!$AG246),IF(Data!$AF246&lt;2.5*Data!$AE246,"1.2",IF(OR(Data!$AE246&gt;2.5,Data!$AE246+Data!$AF246+Data!$AG246&lt;9),"2.2","2")),IF(AND(Data!$AG246&gt;3.5*Data!$AE246,Data!$AG246&gt;3.5*Data!$AF246,Data!$AE246+Data!$AF246+Data!$AG246&gt;11,Data!$AE246+Data!$AF246&lt;2,Data!$Q246&gt;=18),"3",IF((Data!$AE246&gt;3*Data!$AF246),"1.3",IF(AND(Data!$AF246&gt;3*Data!$AE246,Data!$AF246&gt;2),"2.3","3.3")))))</f>
        <v>1.2</v>
      </c>
      <c r="BC246" s="30" t="str">
        <f>IF(AND(Data!$AL246&gt;Data!$AM246,Data!$AL246&gt;Data!$AN246),"1",IF(AND(Data!$AM246&gt;Data!$AL246,Data!$AM246&gt;Data!$AN246),IF(Data!$AM246&lt;2.5*Data!$AL246,"1.2",IF(OR(Data!$AL246&gt;2.5,Data!$AL246+Data!$AM246+Data!$AN246&lt;9),"2.2","2")),IF(AND(Data!$AN246&gt;3.5*Data!$AL246,Data!$AN246&gt;3.5*Data!$AM246,Data!$AL246+Data!$AM246+Data!$AN246&gt;11,Data!$AL246+Data!$AM246&lt;2,Data!$U246&gt;=18),"3",IF((Data!$AL246&gt;3*Data!$AM246),"1.3",IF(AND(Data!$AM246&gt;3*Data!$AL246,Data!$AM246&gt;2),"2.3","3.3")))))</f>
        <v>1</v>
      </c>
      <c r="BD246" s="30" t="str">
        <f>IF(AND(Data!$AS246&gt;Data!$AT246,Data!$AS246&gt;Data!$AU246),"1",IF(AND(Data!$AT246&gt;Data!$AS246,Data!$AT246&gt;Data!$AU246),IF(Data!$AT246&lt;2.5*Data!$AS246,"1.2",IF(OR(Data!$AS246&gt;2.5,Data!$AS246+Data!$AT246+Data!$AU246&lt;9),"2.2","2")),IF(AND(Data!$AU246&gt;3.5*Data!$AS246,Data!$AU246&gt;3.5*Data!$AT246,Data!$AS246+Data!$AT246+Data!$AU246&gt;11,Data!$AS246+Data!$AT246&lt;2,Data!$Y246&gt;=18),"3",IF((Data!$AS246&gt;3*Data!$AT246),"1.3",IF(AND(Data!$AT246&gt;3*Data!$AS246,Data!$AT246&gt;2),"2.3","3.3")))))</f>
        <v>1</v>
      </c>
      <c r="BE246" s="30" t="str">
        <f t="array" ref="BE246">XLOOKUP(Data!$O246,Data!$K246:$N246,$K$1:$N$1,"?",0,1)&amp;XLOOKUP(Data!$P246,Data!$K246:$N246,$K$1:$N$1,"?",0,1)&amp;XLOOKUP(Data!$Q246,Data!$K246:$N246,$K$1:$N$1,"?",0,1)</f>
        <v>CDI</v>
      </c>
      <c r="BF246" s="30" t="str">
        <f t="array" ref="BF246">XLOOKUP(Data!$S246,Data!$C246:$F246,$C$1:$F$1,"?",0,1)&amp;XLOOKUP(Data!$T246,Data!$C246:$F246,$C$1:$F$1,"?",0,1)&amp;XLOOKUP(Data!$U246,Data!$C246:$F246,$C$1:$F$1,"?",0,1)</f>
        <v>DSC</v>
      </c>
      <c r="BG246" s="30" t="str">
        <f t="array" ref="BG246">XLOOKUP(Data!$W246,Data!$G246:$J246,$G$1:$J$1,"?",0,1)&amp;XLOOKUP(Data!$X246,Data!$G246:$J246,$G$1:$J$1,"?",0,1)&amp;XLOOKUP(Data!$Y246,Data!$G246:$J246,$G$1:$J$1,"?",0,1)</f>
        <v>CID</v>
      </c>
      <c r="BH246" s="30" t="str">
        <f>VLOOKUP(LEFT(Data!$BE246,Data!$BB246),'Key 2'!$A$1:$C$40,2,FALSE)</f>
        <v>C</v>
      </c>
      <c r="BI246" s="30" t="str">
        <f>VLOOKUP(LEFT(Data!$BF246,Data!$BC246),'Key 2'!$A$1:$C$40,2,FALSE)</f>
        <v>D</v>
      </c>
      <c r="BJ246" s="30" t="str">
        <f>VLOOKUP(LEFT(Data!$BG246,Data!$BD246),'Key 2'!$A$1:$C$40,2,FALSE)</f>
        <v>C</v>
      </c>
      <c r="BK246" s="30" t="str">
        <f>IF(AND(Data!$AV246&gt;=15,Data!$O246&gt;=20),"DG",IF(AND(Data!$AW246&gt;=15,Data!$S246&gt;=20),"MG",IF(AND(Data!$AV246&gt;=15,Data!$W246&gt;=20),"LG","0")))</f>
        <v>DG</v>
      </c>
      <c r="BL246" s="30" t="str">
        <f>IF(AND(Data!$BK246="DG",Data!$AW246&gt;=15,Data!$S246&gt;=20,Data!$BH246&lt;&gt;Data!$BI246),"MG","LG")</f>
        <v>MG</v>
      </c>
      <c r="BM246" s="30" t="str">
        <f>IF(Data!$BK246="DG",Data!$BH246,IF(Data!$BK246="MG",Data!$BI246,Data!$BJ246))</f>
        <v>C</v>
      </c>
      <c r="BN246" s="30" t="str">
        <f>IF(Data!$BL246="DG",Data!$BH246,IF(Data!$BL246="MG",Data!$BI246,Data!$BJ246))</f>
        <v>D</v>
      </c>
      <c r="BO246" s="40"/>
      <c r="BP246" s="40"/>
      <c r="BQ246" s="40"/>
      <c r="BR246" s="41"/>
      <c r="BS246" s="41"/>
      <c r="BT246" s="41" t="str">
        <f>VLOOKUP(Data!$BR246,'Key 1'!$B$1:$D$15,2,FALSE)</f>
        <v>TI</v>
      </c>
      <c r="BU246" s="41" t="str">
        <f>VLOOKUP(Data!$BS246,'Key 1'!$B$1:$D$15,2,FALSE)</f>
        <v>TI</v>
      </c>
      <c r="BV246" s="41">
        <f>VLOOKUP(Data!$BR246,'Key 1'!$B$1:$D$15,3,FALSE)</f>
        <v>0</v>
      </c>
      <c r="BW246" s="41">
        <f>VLOOKUP(Data!$BS246,'Key 1'!$B$1:$D$15,3,FALSE)</f>
        <v>0</v>
      </c>
      <c r="BX246" s="41" t="str">
        <f>IF(Data!$BK246="DG",IF(INT(Data!$BB246)-Data!$BB246&lt;0,"Low","High"),IF(Data!$BK246="MG",IF(INT(Data!$BC246)-Data!$BC246&lt;0,"Low","High"),IF(Data!$BK246="LG",IF(INT(Data!$BD246)-Data!$BD246&lt;0,"Low","High"),"High")))</f>
        <v>Low</v>
      </c>
      <c r="BY246" s="41" t="str">
        <f>IF(Data!$BL246="DG",IF(INT(Data!$BB246)-Data!$BB246&lt;0,"Low","High"),IF(Data!$BL246="MG",IF(INT(Data!$BC246)-Data!$BC246&lt;0,"Low","High"),IF(Data!$BL246="LG",IF(INT(Data!$BD246)-Data!$BD246&lt;0,"Low","High"),"High")))</f>
        <v>High</v>
      </c>
      <c r="BZ246" s="41" t="str">
        <f>IF(AND(Data!$BX246="High",Data!$BY246="High"),"High","Low")</f>
        <v>Low</v>
      </c>
      <c r="CA246" s="41" t="str">
        <f>IF(AND(Data!$BM246=Data!$BT246,Data!$BN246=Data!$BU246),"Matched",IF(Data!$BM246=Data!$BT246,"Sec Missed", IF(Data!$BN246=Data!$BU246," Pri Missed", "Both Missed")))</f>
        <v>Both Missed</v>
      </c>
      <c r="CB246" s="42">
        <v>100.0</v>
      </c>
      <c r="CC246" s="42">
        <v>100.0</v>
      </c>
      <c r="CD246" s="42">
        <v>100.0</v>
      </c>
      <c r="CE246" s="43" t="s">
        <v>3</v>
      </c>
      <c r="CF246" s="43" t="s">
        <v>0</v>
      </c>
      <c r="CG246" s="43" t="s">
        <v>3</v>
      </c>
      <c r="CH246" s="45" t="s">
        <v>3</v>
      </c>
      <c r="CI246" s="43" t="s">
        <v>97</v>
      </c>
      <c r="CJ246" s="42">
        <v>100.0</v>
      </c>
      <c r="CK246" s="43" t="s">
        <v>0</v>
      </c>
      <c r="CL246" s="43" t="s">
        <v>102</v>
      </c>
      <c r="CM246" s="42">
        <v>100.0</v>
      </c>
      <c r="CN246" s="43" t="s">
        <v>104</v>
      </c>
      <c r="CO246" s="1"/>
      <c r="CP246" s="1"/>
      <c r="CQ246" s="1"/>
      <c r="CR246" s="1"/>
      <c r="CS246" s="1"/>
      <c r="CT246" s="1"/>
      <c r="CU246" s="1"/>
    </row>
    <row r="247" ht="48.0" customHeight="1">
      <c r="A247" s="28">
        <v>2401.0</v>
      </c>
      <c r="B247" s="29">
        <v>28.0</v>
      </c>
      <c r="C247" s="30">
        <v>14.0</v>
      </c>
      <c r="D247" s="30">
        <v>22.0</v>
      </c>
      <c r="E247" s="30">
        <v>15.0</v>
      </c>
      <c r="F247" s="30">
        <v>13.0</v>
      </c>
      <c r="G247" s="30">
        <v>14.0</v>
      </c>
      <c r="H247" s="30">
        <v>23.5</v>
      </c>
      <c r="I247" s="30">
        <v>12.0</v>
      </c>
      <c r="J247" s="30">
        <v>14.0</v>
      </c>
      <c r="K247" s="30">
        <v>14.5</v>
      </c>
      <c r="L247" s="30">
        <v>22.0</v>
      </c>
      <c r="M247" s="30">
        <v>13.0</v>
      </c>
      <c r="N247" s="30">
        <v>12.0</v>
      </c>
      <c r="O247" s="31">
        <f>LARGE(Data!$K247:$N247,1)</f>
        <v>22</v>
      </c>
      <c r="P247" s="31">
        <f>LARGE(Data!$K247:$N247,2)</f>
        <v>14.5</v>
      </c>
      <c r="Q247" s="31">
        <f>LARGE(Data!$K247:$N247,3)</f>
        <v>13</v>
      </c>
      <c r="R247" s="31">
        <f>LARGE(Data!$K247:$N247,4)</f>
        <v>12</v>
      </c>
      <c r="S247" s="32">
        <f>LARGE(Data!$C247:$F247,1)</f>
        <v>22</v>
      </c>
      <c r="T247" s="32">
        <f>LARGE(Data!$C247:$F247,2)</f>
        <v>15</v>
      </c>
      <c r="U247" s="32">
        <f>LARGE(Data!$C247:$F247,3)</f>
        <v>14</v>
      </c>
      <c r="V247" s="32">
        <f>LARGE(Data!$C247:$F247,4)</f>
        <v>13</v>
      </c>
      <c r="W247" s="33">
        <f>LARGE(Data!$G247:$J247,1)</f>
        <v>23.5</v>
      </c>
      <c r="X247" s="33">
        <f>LARGE(Data!$G247:$J247,2)</f>
        <v>14</v>
      </c>
      <c r="Y247" s="33">
        <f>LARGE(Data!$G247:$J247,3)</f>
        <v>14</v>
      </c>
      <c r="Z247" s="33">
        <f>LARGE(Data!$G247:$J247,4)</f>
        <v>12</v>
      </c>
      <c r="AA247" s="30">
        <f>Data!$O247-Data!$P247</f>
        <v>7.5</v>
      </c>
      <c r="AB247" s="30">
        <f>Data!$P247-Data!$Q247</f>
        <v>1.5</v>
      </c>
      <c r="AC247" s="30">
        <f>Data!$Q247-Data!$R247</f>
        <v>1</v>
      </c>
      <c r="AD247" s="30">
        <f>(Data!$AA247+Data!$AB247)/SUM(Data!$AA247:$AC247)</f>
        <v>0.9</v>
      </c>
      <c r="AE247" s="31">
        <f>Data!$AA247^2/SQRT(Data!$AA247^2+Data!$AB247^2+Data!$AC247^2)</f>
        <v>7.29229189</v>
      </c>
      <c r="AF247" s="31">
        <f>Data!$AB247^2/SQRT(Data!$AA247^2+Data!$AB247^2+Data!$AC247^2)</f>
        <v>0.2916916756</v>
      </c>
      <c r="AG247" s="31">
        <f>Data!$AC247^2/SQRT(Data!$AA247^2+Data!$AB247^2+Data!$AC247^2)</f>
        <v>0.1296407447</v>
      </c>
      <c r="AH247" s="30">
        <f>Data!$S247-Data!$T247</f>
        <v>7</v>
      </c>
      <c r="AI247" s="30">
        <f>Data!$T247-Data!$U247</f>
        <v>1</v>
      </c>
      <c r="AJ247" s="30">
        <f>Data!$U247-Data!$V247</f>
        <v>1</v>
      </c>
      <c r="AK247" s="30">
        <f>(Data!$AH247+Data!$AI247)/(Data!$AH247+Data!$AI247+Data!$AJ247)</f>
        <v>0.8888888889</v>
      </c>
      <c r="AL247" s="32">
        <f>Data!$AH247^2/SQRT(Data!$AH247^2+Data!$AI247^2+Data!$AJ247^2)</f>
        <v>6.861372412</v>
      </c>
      <c r="AM247" s="32">
        <f>Data!$AI247^2/SQRT(Data!$AH247^2+Data!$AI247^2+Data!$AJ247^2)</f>
        <v>0.1400280084</v>
      </c>
      <c r="AN247" s="32">
        <f>Data!$AJ247^2/SQRT(Data!$AH247^2+Data!$AI247^2+Data!$AJ247^2)</f>
        <v>0.1400280084</v>
      </c>
      <c r="AO247" s="30">
        <f>Data!$W247-Data!$X247</f>
        <v>9.5</v>
      </c>
      <c r="AP247" s="30">
        <f>Data!$X247-Data!$Y247</f>
        <v>0</v>
      </c>
      <c r="AQ247" s="30">
        <f>Data!$Y247-Data!$Z247</f>
        <v>2</v>
      </c>
      <c r="AR247" s="30">
        <f>(Data!$AO247+Data!$AP247)/(Data!$AO247+Data!$AP247+Data!$AQ247)</f>
        <v>0.8260869565</v>
      </c>
      <c r="AS247" s="33">
        <f>Data!$AO247^2/SQRT(Data!$AO247^2+Data!$AP247^2+Data!$AQ247^2)</f>
        <v>9.296222957</v>
      </c>
      <c r="AT247" s="33">
        <f>Data!$AP247^2/SQRT(Data!$AO247^2+Data!$AP247^2+Data!$AQ247^2)</f>
        <v>0</v>
      </c>
      <c r="AU247" s="33">
        <f>Data!$AQ247^2/SQRT(Data!$AO247^2+Data!$AP247^2+Data!$AQ247^2)</f>
        <v>0.4120209621</v>
      </c>
      <c r="AV247" s="34">
        <f>_xlfn.VAR.P(Data!$K247:$N247)</f>
        <v>15.421875</v>
      </c>
      <c r="AW247" s="35">
        <f>_xlfn.VAR.P(Data!$C247:$F247)</f>
        <v>12.5</v>
      </c>
      <c r="AX247" s="36">
        <f>_xlfn.VAR.P(Data!$G247:$J247)</f>
        <v>20.046875</v>
      </c>
      <c r="AY247" s="37"/>
      <c r="AZ247" s="38"/>
      <c r="BA247" s="39"/>
      <c r="BB247" s="30" t="str">
        <f>IF(AND(Data!$AE247&gt;Data!$AF247,Data!$AE247&gt;Data!$AG247),"1",IF(AND(Data!$AF247&gt;Data!$AE247,Data!$AF247&gt;Data!$AG247),IF(Data!$AF247&lt;2.5*Data!$AE247,"1.2",IF(OR(Data!$AE247&gt;2.5,Data!$AE247+Data!$AF247+Data!$AG247&lt;9),"2.2","2")),IF(AND(Data!$AG247&gt;3.5*Data!$AE247,Data!$AG247&gt;3.5*Data!$AF247,Data!$AE247+Data!$AF247+Data!$AG247&gt;11,Data!$AE247+Data!$AF247&lt;2,Data!$Q247&gt;=18),"3",IF((Data!$AE247&gt;3*Data!$AF247),"1.3",IF(AND(Data!$AF247&gt;3*Data!$AE247,Data!$AF247&gt;2),"2.3","3.3")))))</f>
        <v>1</v>
      </c>
      <c r="BC247" s="30" t="str">
        <f>IF(AND(Data!$AL247&gt;Data!$AM247,Data!$AL247&gt;Data!$AN247),"1",IF(AND(Data!$AM247&gt;Data!$AL247,Data!$AM247&gt;Data!$AN247),IF(Data!$AM247&lt;2.5*Data!$AL247,"1.2",IF(OR(Data!$AL247&gt;2.5,Data!$AL247+Data!$AM247+Data!$AN247&lt;9),"2.2","2")),IF(AND(Data!$AN247&gt;3.5*Data!$AL247,Data!$AN247&gt;3.5*Data!$AM247,Data!$AL247+Data!$AM247+Data!$AN247&gt;11,Data!$AL247+Data!$AM247&lt;2,Data!$U247&gt;=18),"3",IF((Data!$AL247&gt;3*Data!$AM247),"1.3",IF(AND(Data!$AM247&gt;3*Data!$AL247,Data!$AM247&gt;2),"2.3","3.3")))))</f>
        <v>1</v>
      </c>
      <c r="BD247" s="30" t="str">
        <f>IF(AND(Data!$AS247&gt;Data!$AT247,Data!$AS247&gt;Data!$AU247),"1",IF(AND(Data!$AT247&gt;Data!$AS247,Data!$AT247&gt;Data!$AU247),IF(Data!$AT247&lt;2.5*Data!$AS247,"1.2",IF(OR(Data!$AS247&gt;2.5,Data!$AS247+Data!$AT247+Data!$AU247&lt;9),"2.2","2")),IF(AND(Data!$AU247&gt;3.5*Data!$AS247,Data!$AU247&gt;3.5*Data!$AT247,Data!$AS247+Data!$AT247+Data!$AU247&gt;11,Data!$AS247+Data!$AT247&lt;2,Data!$Y247&gt;=18),"3",IF((Data!$AS247&gt;3*Data!$AT247),"1.3",IF(AND(Data!$AT247&gt;3*Data!$AS247,Data!$AT247&gt;2),"2.3","3.3")))))</f>
        <v>1</v>
      </c>
      <c r="BE247" s="30" t="str">
        <f t="array" ref="BE247">XLOOKUP(Data!$O247,Data!$K247:$N247,$K$1:$N$1,"?",0,1)&amp;XLOOKUP(Data!$P247,Data!$K247:$N247,$K$1:$N$1,"?",0,1)&amp;XLOOKUP(Data!$Q247,Data!$K247:$N247,$K$1:$N$1,"?",0,1)</f>
        <v>IDS</v>
      </c>
      <c r="BF247" s="30" t="str">
        <f t="array" ref="BF247">XLOOKUP(Data!$S247,Data!$C247:$F247,$C$1:$F$1,"?",0,1)&amp;XLOOKUP(Data!$T247,Data!$C247:$F247,$C$1:$F$1,"?",0,1)&amp;XLOOKUP(Data!$U247,Data!$C247:$F247,$C$1:$F$1,"?",0,1)</f>
        <v>ISD</v>
      </c>
      <c r="BG247" s="30" t="str">
        <f t="array" ref="BG247">XLOOKUP(Data!$W247,Data!$G247:$J247,$G$1:$J$1,"?",0,1)&amp;XLOOKUP(Data!$X247,Data!$G247:$J247,$G$1:$J$1,"?",0,1)&amp;XLOOKUP(Data!$Y247,Data!$G247:$J247,$G$1:$J$1,"?",0,1)</f>
        <v>IDD</v>
      </c>
      <c r="BH247" s="30" t="str">
        <f>VLOOKUP(LEFT(Data!$BE247,Data!$BB247),'Key 2'!$A$1:$C$40,2,FALSE)</f>
        <v>I</v>
      </c>
      <c r="BI247" s="30" t="str">
        <f>VLOOKUP(LEFT(Data!$BF247,Data!$BC247),'Key 2'!$A$1:$C$40,2,FALSE)</f>
        <v>I</v>
      </c>
      <c r="BJ247" s="30" t="str">
        <f>VLOOKUP(LEFT(Data!$BG247,Data!$BD247),'Key 2'!$A$1:$C$40,2,FALSE)</f>
        <v>I</v>
      </c>
      <c r="BK247" s="30" t="str">
        <f>IF(AND(Data!$AV247&gt;=15,Data!$O247&gt;=20),"DG",IF(AND(Data!$AW247&gt;=15,Data!$S247&gt;=20),"MG",IF(AND(Data!$AV247&gt;=15,Data!$W247&gt;=20),"LG","0")))</f>
        <v>DG</v>
      </c>
      <c r="BL247" s="30" t="str">
        <f>IF(AND(Data!$BK247="DG",Data!$AW247&gt;=15,Data!$S247&gt;=20,Data!$BH247&lt;&gt;Data!$BI247),"MG","LG")</f>
        <v>LG</v>
      </c>
      <c r="BM247" s="30" t="str">
        <f>IF(Data!$BK247="DG",Data!$BH247,IF(Data!$BK247="MG",Data!$BI247,Data!$BJ247))</f>
        <v>I</v>
      </c>
      <c r="BN247" s="30" t="str">
        <f>IF(Data!$BL247="DG",Data!$BH247,IF(Data!$BL247="MG",Data!$BI247,Data!$BJ247))</f>
        <v>I</v>
      </c>
      <c r="BO247" s="40"/>
      <c r="BP247" s="40"/>
      <c r="BQ247" s="40"/>
      <c r="BR247" s="41"/>
      <c r="BS247" s="41"/>
      <c r="BT247" s="41" t="str">
        <f>VLOOKUP(Data!$BR247,'Key 1'!$B$1:$D$15,2,FALSE)</f>
        <v>TI</v>
      </c>
      <c r="BU247" s="41" t="str">
        <f>VLOOKUP(Data!$BS247,'Key 1'!$B$1:$D$15,2,FALSE)</f>
        <v>TI</v>
      </c>
      <c r="BV247" s="41">
        <f>VLOOKUP(Data!$BR247,'Key 1'!$B$1:$D$15,3,FALSE)</f>
        <v>0</v>
      </c>
      <c r="BW247" s="41">
        <f>VLOOKUP(Data!$BS247,'Key 1'!$B$1:$D$15,3,FALSE)</f>
        <v>0</v>
      </c>
      <c r="BX247" s="41" t="str">
        <f>IF(Data!$BK247="DG",IF(INT(Data!$BB247)-Data!$BB247&lt;0,"Low","High"),IF(Data!$BK247="MG",IF(INT(Data!$BC247)-Data!$BC247&lt;0,"Low","High"),IF(Data!$BK247="LG",IF(INT(Data!$BD247)-Data!$BD247&lt;0,"Low","High"),"High")))</f>
        <v>High</v>
      </c>
      <c r="BY247" s="41" t="str">
        <f>IF(Data!$BL247="DG",IF(INT(Data!$BB247)-Data!$BB247&lt;0,"Low","High"),IF(Data!$BL247="MG",IF(INT(Data!$BC247)-Data!$BC247&lt;0,"Low","High"),IF(Data!$BL247="LG",IF(INT(Data!$BD247)-Data!$BD247&lt;0,"Low","High"),"High")))</f>
        <v>High</v>
      </c>
      <c r="BZ247" s="41" t="str">
        <f>IF(AND(Data!$BX247="High",Data!$BY247="High"),"High","Low")</f>
        <v>High</v>
      </c>
      <c r="CA247" s="41" t="str">
        <f>IF(AND(Data!$BM247=Data!$BT247,Data!$BN247=Data!$BU247),"Matched",IF(Data!$BM247=Data!$BT247,"Sec Missed", IF(Data!$BN247=Data!$BU247," Pri Missed", "Both Missed")))</f>
        <v>Both Missed</v>
      </c>
      <c r="CB247" s="42">
        <v>100.0</v>
      </c>
      <c r="CC247" s="42">
        <v>100.0</v>
      </c>
      <c r="CD247" s="42">
        <v>100.0</v>
      </c>
      <c r="CE247" s="43" t="s">
        <v>1</v>
      </c>
      <c r="CF247" s="43" t="s">
        <v>1</v>
      </c>
      <c r="CG247" s="43" t="s">
        <v>1</v>
      </c>
      <c r="CH247" s="45" t="s">
        <v>1</v>
      </c>
      <c r="CI247" s="43" t="s">
        <v>98</v>
      </c>
      <c r="CJ247" s="42">
        <v>100.0</v>
      </c>
      <c r="CK247" s="43" t="s">
        <v>1</v>
      </c>
      <c r="CL247" s="43" t="s">
        <v>98</v>
      </c>
      <c r="CM247" s="42">
        <v>100.0</v>
      </c>
      <c r="CN247" s="43" t="s">
        <v>99</v>
      </c>
      <c r="CO247" s="1"/>
      <c r="CP247" s="1"/>
      <c r="CQ247" s="1"/>
      <c r="CR247" s="1"/>
      <c r="CS247" s="1"/>
      <c r="CT247" s="1"/>
      <c r="CU247" s="1"/>
    </row>
    <row r="248" ht="48.0" customHeight="1">
      <c r="A248" s="28">
        <v>2402.0</v>
      </c>
      <c r="B248" s="29">
        <v>28.0</v>
      </c>
      <c r="C248" s="30">
        <v>16.0</v>
      </c>
      <c r="D248" s="30">
        <v>12.0</v>
      </c>
      <c r="E248" s="30">
        <v>4.0</v>
      </c>
      <c r="F248" s="30">
        <v>27.0</v>
      </c>
      <c r="G248" s="30">
        <v>18.0</v>
      </c>
      <c r="H248" s="30">
        <v>7.0</v>
      </c>
      <c r="I248" s="30">
        <v>9.0</v>
      </c>
      <c r="J248" s="30">
        <v>22.0</v>
      </c>
      <c r="K248" s="30">
        <v>16.0</v>
      </c>
      <c r="L248" s="30">
        <v>8.0</v>
      </c>
      <c r="M248" s="30">
        <v>6.0</v>
      </c>
      <c r="N248" s="30">
        <v>25.166666666666654</v>
      </c>
      <c r="O248" s="31">
        <f>LARGE(Data!$K248:$N248,1)</f>
        <v>25.16666667</v>
      </c>
      <c r="P248" s="31">
        <f>LARGE(Data!$K248:$N248,2)</f>
        <v>16</v>
      </c>
      <c r="Q248" s="31">
        <f>LARGE(Data!$K248:$N248,3)</f>
        <v>8</v>
      </c>
      <c r="R248" s="31">
        <f>LARGE(Data!$K248:$N248,4)</f>
        <v>6</v>
      </c>
      <c r="S248" s="32">
        <f>LARGE(Data!$C248:$F248,1)</f>
        <v>27</v>
      </c>
      <c r="T248" s="32">
        <f>LARGE(Data!$C248:$F248,2)</f>
        <v>16</v>
      </c>
      <c r="U248" s="32">
        <f>LARGE(Data!$C248:$F248,3)</f>
        <v>12</v>
      </c>
      <c r="V248" s="32">
        <f>LARGE(Data!$C248:$F248,4)</f>
        <v>4</v>
      </c>
      <c r="W248" s="33">
        <f>LARGE(Data!$G248:$J248,1)</f>
        <v>22</v>
      </c>
      <c r="X248" s="33">
        <f>LARGE(Data!$G248:$J248,2)</f>
        <v>18</v>
      </c>
      <c r="Y248" s="33">
        <f>LARGE(Data!$G248:$J248,3)</f>
        <v>9</v>
      </c>
      <c r="Z248" s="33">
        <f>LARGE(Data!$G248:$J248,4)</f>
        <v>7</v>
      </c>
      <c r="AA248" s="30">
        <f>Data!$O248-Data!$P248</f>
        <v>9.166666667</v>
      </c>
      <c r="AB248" s="30">
        <f>Data!$P248-Data!$Q248</f>
        <v>8</v>
      </c>
      <c r="AC248" s="30">
        <f>Data!$Q248-Data!$R248</f>
        <v>2</v>
      </c>
      <c r="AD248" s="30">
        <f>(Data!$AA248+Data!$AB248)/SUM(Data!$AA248:$AC248)</f>
        <v>0.8956521739</v>
      </c>
      <c r="AE248" s="31">
        <f>Data!$AA248^2/SQRT(Data!$AA248^2+Data!$AB248^2+Data!$AC248^2)</f>
        <v>6.814930082</v>
      </c>
      <c r="AF248" s="31">
        <f>Data!$AB248^2/SQRT(Data!$AA248^2+Data!$AB248^2+Data!$AC248^2)</f>
        <v>5.19061121</v>
      </c>
      <c r="AG248" s="31">
        <f>Data!$AC248^2/SQRT(Data!$AA248^2+Data!$AB248^2+Data!$AC248^2)</f>
        <v>0.3244132006</v>
      </c>
      <c r="AH248" s="30">
        <f>Data!$S248-Data!$T248</f>
        <v>11</v>
      </c>
      <c r="AI248" s="30">
        <f>Data!$T248-Data!$U248</f>
        <v>4</v>
      </c>
      <c r="AJ248" s="30">
        <f>Data!$U248-Data!$V248</f>
        <v>8</v>
      </c>
      <c r="AK248" s="30">
        <f>(Data!$AH248+Data!$AI248)/(Data!$AH248+Data!$AI248+Data!$AJ248)</f>
        <v>0.652173913</v>
      </c>
      <c r="AL248" s="32">
        <f>Data!$AH248^2/SQRT(Data!$AH248^2+Data!$AI248^2+Data!$AJ248^2)</f>
        <v>8.534681952</v>
      </c>
      <c r="AM248" s="32">
        <f>Data!$AI248^2/SQRT(Data!$AH248^2+Data!$AI248^2+Data!$AJ248^2)</f>
        <v>1.128552985</v>
      </c>
      <c r="AN248" s="32">
        <f>Data!$AJ248^2/SQRT(Data!$AH248^2+Data!$AI248^2+Data!$AJ248^2)</f>
        <v>4.514211941</v>
      </c>
      <c r="AO248" s="30">
        <f>Data!$W248-Data!$X248</f>
        <v>4</v>
      </c>
      <c r="AP248" s="30">
        <f>Data!$X248-Data!$Y248</f>
        <v>9</v>
      </c>
      <c r="AQ248" s="30">
        <f>Data!$Y248-Data!$Z248</f>
        <v>2</v>
      </c>
      <c r="AR248" s="30">
        <f>(Data!$AO248+Data!$AP248)/(Data!$AO248+Data!$AP248+Data!$AQ248)</f>
        <v>0.8666666667</v>
      </c>
      <c r="AS248" s="33">
        <f>Data!$AO248^2/SQRT(Data!$AO248^2+Data!$AP248^2+Data!$AQ248^2)</f>
        <v>1.592059504</v>
      </c>
      <c r="AT248" s="33">
        <f>Data!$AP248^2/SQRT(Data!$AO248^2+Data!$AP248^2+Data!$AQ248^2)</f>
        <v>8.059801241</v>
      </c>
      <c r="AU248" s="33">
        <f>Data!$AQ248^2/SQRT(Data!$AO248^2+Data!$AP248^2+Data!$AQ248^2)</f>
        <v>0.3980148761</v>
      </c>
      <c r="AV248" s="34">
        <f>_xlfn.VAR.P(Data!$K248:$N248)</f>
        <v>57.13020833</v>
      </c>
      <c r="AW248" s="35">
        <f>_xlfn.VAR.P(Data!$C248:$F248)</f>
        <v>68.6875</v>
      </c>
      <c r="AX248" s="36">
        <f>_xlfn.VAR.P(Data!$G248:$J248)</f>
        <v>38.5</v>
      </c>
      <c r="AY248" s="37"/>
      <c r="AZ248" s="38"/>
      <c r="BA248" s="39"/>
      <c r="BB248" s="30" t="str">
        <f>IF(AND(Data!$AE248&gt;Data!$AF248,Data!$AE248&gt;Data!$AG248),"1",IF(AND(Data!$AF248&gt;Data!$AE248,Data!$AF248&gt;Data!$AG248),IF(Data!$AF248&lt;2.5*Data!$AE248,"1.2",IF(OR(Data!$AE248&gt;2.5,Data!$AE248+Data!$AF248+Data!$AG248&lt;9),"2.2","2")),IF(AND(Data!$AG248&gt;3.5*Data!$AE248,Data!$AG248&gt;3.5*Data!$AF248,Data!$AE248+Data!$AF248+Data!$AG248&gt;11,Data!$AE248+Data!$AF248&lt;2,Data!$Q248&gt;=18),"3",IF((Data!$AE248&gt;3*Data!$AF248),"1.3",IF(AND(Data!$AF248&gt;3*Data!$AE248,Data!$AF248&gt;2),"2.3","3.3")))))</f>
        <v>1</v>
      </c>
      <c r="BC248" s="30" t="str">
        <f>IF(AND(Data!$AL248&gt;Data!$AM248,Data!$AL248&gt;Data!$AN248),"1",IF(AND(Data!$AM248&gt;Data!$AL248,Data!$AM248&gt;Data!$AN248),IF(Data!$AM248&lt;2.5*Data!$AL248,"1.2",IF(OR(Data!$AL248&gt;2.5,Data!$AL248+Data!$AM248+Data!$AN248&lt;9),"2.2","2")),IF(AND(Data!$AN248&gt;3.5*Data!$AL248,Data!$AN248&gt;3.5*Data!$AM248,Data!$AL248+Data!$AM248+Data!$AN248&gt;11,Data!$AL248+Data!$AM248&lt;2,Data!$U248&gt;=18),"3",IF((Data!$AL248&gt;3*Data!$AM248),"1.3",IF(AND(Data!$AM248&gt;3*Data!$AL248,Data!$AM248&gt;2),"2.3","3.3")))))</f>
        <v>1</v>
      </c>
      <c r="BD248" s="30" t="str">
        <f>IF(AND(Data!$AS248&gt;Data!$AT248,Data!$AS248&gt;Data!$AU248),"1",IF(AND(Data!$AT248&gt;Data!$AS248,Data!$AT248&gt;Data!$AU248),IF(Data!$AT248&lt;2.5*Data!$AS248,"1.2",IF(OR(Data!$AS248&gt;2.5,Data!$AS248+Data!$AT248+Data!$AU248&lt;9),"2.2","2")),IF(AND(Data!$AU248&gt;3.5*Data!$AS248,Data!$AU248&gt;3.5*Data!$AT248,Data!$AS248+Data!$AT248+Data!$AU248&gt;11,Data!$AS248+Data!$AT248&lt;2,Data!$Y248&gt;=18),"3",IF((Data!$AS248&gt;3*Data!$AT248),"1.3",IF(AND(Data!$AT248&gt;3*Data!$AS248,Data!$AT248&gt;2),"2.3","3.3")))))</f>
        <v>2</v>
      </c>
      <c r="BE248" s="30" t="str">
        <f t="array" ref="BE248">XLOOKUP(Data!$O248,Data!$K248:$N248,$K$1:$N$1,"?",0,1)&amp;XLOOKUP(Data!$P248,Data!$K248:$N248,$K$1:$N$1,"?",0,1)&amp;XLOOKUP(Data!$Q248,Data!$K248:$N248,$K$1:$N$1,"?",0,1)</f>
        <v>CDI</v>
      </c>
      <c r="BF248" s="30" t="str">
        <f t="array" ref="BF248">XLOOKUP(Data!$S248,Data!$C248:$F248,$C$1:$F$1,"?",0,1)&amp;XLOOKUP(Data!$T248,Data!$C248:$F248,$C$1:$F$1,"?",0,1)&amp;XLOOKUP(Data!$U248,Data!$C248:$F248,$C$1:$F$1,"?",0,1)</f>
        <v>CDI</v>
      </c>
      <c r="BG248" s="30" t="str">
        <f t="array" ref="BG248">XLOOKUP(Data!$W248,Data!$G248:$J248,$G$1:$J$1,"?",0,1)&amp;XLOOKUP(Data!$X248,Data!$G248:$J248,$G$1:$J$1,"?",0,1)&amp;XLOOKUP(Data!$Y248,Data!$G248:$J248,$G$1:$J$1,"?",0,1)</f>
        <v>CDS</v>
      </c>
      <c r="BH248" s="30" t="str">
        <f>VLOOKUP(LEFT(Data!$BE248,Data!$BB248),'Key 2'!$A$1:$C$40,2,FALSE)</f>
        <v>C</v>
      </c>
      <c r="BI248" s="30" t="str">
        <f>VLOOKUP(LEFT(Data!$BF248,Data!$BC248),'Key 2'!$A$1:$C$40,2,FALSE)</f>
        <v>C</v>
      </c>
      <c r="BJ248" s="30" t="str">
        <f>VLOOKUP(LEFT(Data!$BG248,Data!$BD248),'Key 2'!$A$1:$C$40,2,FALSE)</f>
        <v>DC</v>
      </c>
      <c r="BK248" s="30" t="str">
        <f>IF(AND(Data!$AV248&gt;=15,Data!$O248&gt;=20),"DG",IF(AND(Data!$AW248&gt;=15,Data!$S248&gt;=20),"MG",IF(AND(Data!$AV248&gt;=15,Data!$W248&gt;=20),"LG","0")))</f>
        <v>DG</v>
      </c>
      <c r="BL248" s="30" t="str">
        <f>IF(AND(Data!$BK248="DG",Data!$AW248&gt;=15,Data!$S248&gt;=20,Data!$BH248&lt;&gt;Data!$BI248),"MG","LG")</f>
        <v>LG</v>
      </c>
      <c r="BM248" s="30" t="str">
        <f>IF(Data!$BK248="DG",Data!$BH248,IF(Data!$BK248="MG",Data!$BI248,Data!$BJ248))</f>
        <v>C</v>
      </c>
      <c r="BN248" s="30" t="str">
        <f>IF(Data!$BL248="DG",Data!$BH248,IF(Data!$BL248="MG",Data!$BI248,Data!$BJ248))</f>
        <v>DC</v>
      </c>
      <c r="BO248" s="40"/>
      <c r="BP248" s="40"/>
      <c r="BQ248" s="40"/>
      <c r="BR248" s="41"/>
      <c r="BS248" s="41"/>
      <c r="BT248" s="41" t="str">
        <f>VLOOKUP(Data!$BR248,'Key 1'!$B$1:$D$15,2,FALSE)</f>
        <v>TI</v>
      </c>
      <c r="BU248" s="41" t="str">
        <f>VLOOKUP(Data!$BS248,'Key 1'!$B$1:$D$15,2,FALSE)</f>
        <v>TI</v>
      </c>
      <c r="BV248" s="41">
        <f>VLOOKUP(Data!$BR248,'Key 1'!$B$1:$D$15,3,FALSE)</f>
        <v>0</v>
      </c>
      <c r="BW248" s="41">
        <f>VLOOKUP(Data!$BS248,'Key 1'!$B$1:$D$15,3,FALSE)</f>
        <v>0</v>
      </c>
      <c r="BX248" s="41" t="str">
        <f>IF(Data!$BK248="DG",IF(INT(Data!$BB248)-Data!$BB248&lt;0,"Low","High"),IF(Data!$BK248="MG",IF(INT(Data!$BC248)-Data!$BC248&lt;0,"Low","High"),IF(Data!$BK248="LG",IF(INT(Data!$BD248)-Data!$BD248&lt;0,"Low","High"),"High")))</f>
        <v>High</v>
      </c>
      <c r="BY248" s="41" t="str">
        <f>IF(Data!$BL248="DG",IF(INT(Data!$BB248)-Data!$BB248&lt;0,"Low","High"),IF(Data!$BL248="MG",IF(INT(Data!$BC248)-Data!$BC248&lt;0,"Low","High"),IF(Data!$BL248="LG",IF(INT(Data!$BD248)-Data!$BD248&lt;0,"Low","High"),"High")))</f>
        <v>High</v>
      </c>
      <c r="BZ248" s="41" t="str">
        <f>IF(AND(Data!$BX248="High",Data!$BY248="High"),"High","Low")</f>
        <v>High</v>
      </c>
      <c r="CA248" s="41" t="str">
        <f>IF(AND(Data!$BM248=Data!$BT248,Data!$BN248=Data!$BU248),"Matched",IF(Data!$BM248=Data!$BT248,"Sec Missed", IF(Data!$BN248=Data!$BU248," Pri Missed", "Both Missed")))</f>
        <v>Both Missed</v>
      </c>
      <c r="CB248" s="42">
        <v>100.0</v>
      </c>
      <c r="CC248" s="42">
        <v>100.0</v>
      </c>
      <c r="CD248" s="42">
        <v>100.0</v>
      </c>
      <c r="CE248" s="43" t="s">
        <v>3</v>
      </c>
      <c r="CF248" s="43" t="s">
        <v>3</v>
      </c>
      <c r="CG248" s="43" t="s">
        <v>17</v>
      </c>
      <c r="CH248" s="45" t="s">
        <v>3</v>
      </c>
      <c r="CI248" s="43" t="s">
        <v>97</v>
      </c>
      <c r="CJ248" s="42">
        <v>100.0</v>
      </c>
      <c r="CK248" s="43" t="s">
        <v>17</v>
      </c>
      <c r="CL248" s="43" t="s">
        <v>98</v>
      </c>
      <c r="CM248" s="42">
        <v>100.0</v>
      </c>
      <c r="CN248" s="43" t="s">
        <v>104</v>
      </c>
      <c r="CO248" s="1"/>
      <c r="CP248" s="1"/>
      <c r="CQ248" s="1"/>
      <c r="CR248" s="1"/>
      <c r="CS248" s="1"/>
      <c r="CT248" s="1"/>
      <c r="CU248" s="1"/>
    </row>
    <row r="249" ht="48.0" customHeight="1">
      <c r="A249" s="28">
        <v>2403.0</v>
      </c>
      <c r="B249" s="29">
        <v>0.0</v>
      </c>
      <c r="C249" s="30">
        <v>3.0</v>
      </c>
      <c r="D249" s="30">
        <v>1.0</v>
      </c>
      <c r="E249" s="30">
        <v>1.0</v>
      </c>
      <c r="F249" s="30">
        <v>1.0</v>
      </c>
      <c r="G249" s="30">
        <v>28.0</v>
      </c>
      <c r="H249" s="30">
        <v>28.0</v>
      </c>
      <c r="I249" s="30">
        <v>28.0</v>
      </c>
      <c r="J249" s="30">
        <v>28.0</v>
      </c>
      <c r="K249" s="30">
        <v>20.0</v>
      </c>
      <c r="L249" s="30">
        <v>12.0</v>
      </c>
      <c r="M249" s="30">
        <v>9.5</v>
      </c>
      <c r="N249" s="30">
        <v>18.0</v>
      </c>
      <c r="O249" s="31">
        <f>LARGE(Data!$K249:$N249,1)</f>
        <v>20</v>
      </c>
      <c r="P249" s="31">
        <f>LARGE(Data!$K249:$N249,2)</f>
        <v>18</v>
      </c>
      <c r="Q249" s="31">
        <f>LARGE(Data!$K249:$N249,3)</f>
        <v>12</v>
      </c>
      <c r="R249" s="31">
        <f>LARGE(Data!$K249:$N249,4)</f>
        <v>9.5</v>
      </c>
      <c r="S249" s="32">
        <f>LARGE(Data!$C249:$F249,1)</f>
        <v>3</v>
      </c>
      <c r="T249" s="32">
        <f>LARGE(Data!$C249:$F249,2)</f>
        <v>1</v>
      </c>
      <c r="U249" s="32">
        <f>LARGE(Data!$C249:$F249,3)</f>
        <v>1</v>
      </c>
      <c r="V249" s="32">
        <f>LARGE(Data!$C249:$F249,4)</f>
        <v>1</v>
      </c>
      <c r="W249" s="33">
        <f>LARGE(Data!$G249:$J249,1)</f>
        <v>28</v>
      </c>
      <c r="X249" s="33">
        <f>LARGE(Data!$G249:$J249,2)</f>
        <v>28</v>
      </c>
      <c r="Y249" s="33">
        <f>LARGE(Data!$G249:$J249,3)</f>
        <v>28</v>
      </c>
      <c r="Z249" s="33">
        <f>LARGE(Data!$G249:$J249,4)</f>
        <v>28</v>
      </c>
      <c r="AA249" s="30">
        <f>Data!$O249-Data!$P249</f>
        <v>2</v>
      </c>
      <c r="AB249" s="30">
        <f>Data!$P249-Data!$Q249</f>
        <v>6</v>
      </c>
      <c r="AC249" s="30">
        <f>Data!$Q249-Data!$R249</f>
        <v>2.5</v>
      </c>
      <c r="AD249" s="30">
        <f>(Data!$AA249+Data!$AB249)/SUM(Data!$AA249:$AC249)</f>
        <v>0.7619047619</v>
      </c>
      <c r="AE249" s="31">
        <f>Data!$AA249^2/SQRT(Data!$AA249^2+Data!$AB249^2+Data!$AC249^2)</f>
        <v>0.5881716977</v>
      </c>
      <c r="AF249" s="31">
        <f>Data!$AB249^2/SQRT(Data!$AA249^2+Data!$AB249^2+Data!$AC249^2)</f>
        <v>5.293545279</v>
      </c>
      <c r="AG249" s="31">
        <f>Data!$AC249^2/SQRT(Data!$AA249^2+Data!$AB249^2+Data!$AC249^2)</f>
        <v>0.9190182776</v>
      </c>
      <c r="AH249" s="30">
        <f>Data!$S249-Data!$T249</f>
        <v>2</v>
      </c>
      <c r="AI249" s="30">
        <f>Data!$T249-Data!$U249</f>
        <v>0</v>
      </c>
      <c r="AJ249" s="30">
        <f>Data!$U249-Data!$V249</f>
        <v>0</v>
      </c>
      <c r="AK249" s="30">
        <f>(Data!$AH249+Data!$AI249)/(Data!$AH249+Data!$AI249+Data!$AJ249)</f>
        <v>1</v>
      </c>
      <c r="AL249" s="32">
        <f>Data!$AH249^2/SQRT(Data!$AH249^2+Data!$AI249^2+Data!$AJ249^2)</f>
        <v>2</v>
      </c>
      <c r="AM249" s="32">
        <f>Data!$AI249^2/SQRT(Data!$AH249^2+Data!$AI249^2+Data!$AJ249^2)</f>
        <v>0</v>
      </c>
      <c r="AN249" s="32">
        <f>Data!$AJ249^2/SQRT(Data!$AH249^2+Data!$AI249^2+Data!$AJ249^2)</f>
        <v>0</v>
      </c>
      <c r="AO249" s="30">
        <f>Data!$W249-Data!$X249</f>
        <v>0</v>
      </c>
      <c r="AP249" s="30">
        <f>Data!$X249-Data!$Y249</f>
        <v>0</v>
      </c>
      <c r="AQ249" s="30">
        <f>Data!$Y249-Data!$Z249</f>
        <v>0</v>
      </c>
      <c r="AR249" s="30" t="str">
        <f>(Data!$AO249+Data!$AP249)/(Data!$AO249+Data!$AP249+Data!$AQ249)</f>
        <v>#DIV/0!</v>
      </c>
      <c r="AS249" s="33" t="str">
        <f>Data!$AO249^2/SQRT(Data!$AO249^2+Data!$AP249^2+Data!$AQ249^2)</f>
        <v>#DIV/0!</v>
      </c>
      <c r="AT249" s="33" t="str">
        <f>Data!$AP249^2/SQRT(Data!$AO249^2+Data!$AP249^2+Data!$AQ249^2)</f>
        <v>#DIV/0!</v>
      </c>
      <c r="AU249" s="33" t="str">
        <f>Data!$AQ249^2/SQRT(Data!$AO249^2+Data!$AP249^2+Data!$AQ249^2)</f>
        <v>#DIV/0!</v>
      </c>
      <c r="AV249" s="34">
        <f>_xlfn.VAR.P(Data!$K249:$N249)</f>
        <v>18.296875</v>
      </c>
      <c r="AW249" s="35">
        <f>_xlfn.VAR.P(Data!$C249:$F249)</f>
        <v>0.75</v>
      </c>
      <c r="AX249" s="36">
        <f>_xlfn.VAR.P(Data!$G249:$J249)</f>
        <v>0</v>
      </c>
      <c r="AY249" s="37"/>
      <c r="AZ249" s="38"/>
      <c r="BA249" s="39"/>
      <c r="BB249" s="30" t="str">
        <f>IF(AND(Data!$AE249&gt;Data!$AF249,Data!$AE249&gt;Data!$AG249),"1",IF(AND(Data!$AF249&gt;Data!$AE249,Data!$AF249&gt;Data!$AG249),IF(Data!$AF249&lt;2.5*Data!$AE249,"1.2",IF(OR(Data!$AE249&gt;2.5,Data!$AE249+Data!$AF249+Data!$AG249&lt;9),"2.2","2")),IF(AND(Data!$AG249&gt;3.5*Data!$AE249,Data!$AG249&gt;3.5*Data!$AF249,Data!$AE249+Data!$AF249+Data!$AG249&gt;11,Data!$AE249+Data!$AF249&lt;2,Data!$Q249&gt;=18),"3",IF((Data!$AE249&gt;3*Data!$AF249),"1.3",IF(AND(Data!$AF249&gt;3*Data!$AE249,Data!$AF249&gt;2),"2.3","3.3")))))</f>
        <v>2.2</v>
      </c>
      <c r="BC249" s="30" t="str">
        <f>IF(AND(Data!$AL249&gt;Data!$AM249,Data!$AL249&gt;Data!$AN249),"1",IF(AND(Data!$AM249&gt;Data!$AL249,Data!$AM249&gt;Data!$AN249),IF(Data!$AM249&lt;2.5*Data!$AL249,"1.2",IF(OR(Data!$AL249&gt;2.5,Data!$AL249+Data!$AM249+Data!$AN249&lt;9),"2.2","2")),IF(AND(Data!$AN249&gt;3.5*Data!$AL249,Data!$AN249&gt;3.5*Data!$AM249,Data!$AL249+Data!$AM249+Data!$AN249&gt;11,Data!$AL249+Data!$AM249&lt;2,Data!$U249&gt;=18),"3",IF((Data!$AL249&gt;3*Data!$AM249),"1.3",IF(AND(Data!$AM249&gt;3*Data!$AL249,Data!$AM249&gt;2),"2.3","3.3")))))</f>
        <v>1</v>
      </c>
      <c r="BD249" s="30" t="str">
        <f>IF(AND(Data!$AS249&gt;Data!$AT249,Data!$AS249&gt;Data!$AU249),"1",IF(AND(Data!$AT249&gt;Data!$AS249,Data!$AT249&gt;Data!$AU249),IF(Data!$AT249&lt;2.5*Data!$AS249,"1.2",IF(OR(Data!$AS249&gt;2.5,Data!$AS249+Data!$AT249+Data!$AU249&lt;9),"2.2","2")),IF(AND(Data!$AU249&gt;3.5*Data!$AS249,Data!$AU249&gt;3.5*Data!$AT249,Data!$AS249+Data!$AT249+Data!$AU249&gt;11,Data!$AS249+Data!$AT249&lt;2,Data!$Y249&gt;=18),"3",IF((Data!$AS249&gt;3*Data!$AT249),"1.3",IF(AND(Data!$AT249&gt;3*Data!$AS249,Data!$AT249&gt;2),"2.3","3.3")))))</f>
        <v>#DIV/0!</v>
      </c>
      <c r="BE249" s="30" t="str">
        <f t="array" ref="BE249">XLOOKUP(Data!$O249,Data!$K249:$N249,$K$1:$N$1,"?",0,1)&amp;XLOOKUP(Data!$P249,Data!$K249:$N249,$K$1:$N$1,"?",0,1)&amp;XLOOKUP(Data!$Q249,Data!$K249:$N249,$K$1:$N$1,"?",0,1)</f>
        <v>DCI</v>
      </c>
      <c r="BF249" s="30" t="str">
        <f t="array" ref="BF249">XLOOKUP(Data!$S249,Data!$C249:$F249,$C$1:$F$1,"?",0,1)&amp;XLOOKUP(Data!$T249,Data!$C249:$F249,$C$1:$F$1,"?",0,1)&amp;XLOOKUP(Data!$U249,Data!$C249:$F249,$C$1:$F$1,"?",0,1)</f>
        <v>DII</v>
      </c>
      <c r="BG249" s="30" t="str">
        <f t="array" ref="BG249">XLOOKUP(Data!$W249,Data!$G249:$J249,$G$1:$J$1,"?",0,1)&amp;XLOOKUP(Data!$X249,Data!$G249:$J249,$G$1:$J$1,"?",0,1)&amp;XLOOKUP(Data!$Y249,Data!$G249:$J249,$G$1:$J$1,"?",0,1)</f>
        <v>DDD</v>
      </c>
      <c r="BH249" s="30" t="str">
        <f>VLOOKUP(LEFT(Data!$BE249,Data!$BB249),'Key 2'!$A$1:$C$40,2,FALSE)</f>
        <v>DC</v>
      </c>
      <c r="BI249" s="30" t="str">
        <f>VLOOKUP(LEFT(Data!$BF249,Data!$BC249),'Key 2'!$A$1:$C$40,2,FALSE)</f>
        <v>D</v>
      </c>
      <c r="BJ249" s="30" t="str">
        <f>VLOOKUP(LEFT(Data!$BG249,Data!$BD249),'Key 2'!$A$1:$C$40,2,FALSE)</f>
        <v>#DIV/0!</v>
      </c>
      <c r="BK249" s="30" t="str">
        <f>IF(AND(Data!$AV249&gt;=15,Data!$O249&gt;=20),"DG",IF(AND(Data!$AW249&gt;=15,Data!$S249&gt;=20),"MG",IF(AND(Data!$AV249&gt;=15,Data!$W249&gt;=20),"LG","0")))</f>
        <v>DG</v>
      </c>
      <c r="BL249" s="30" t="str">
        <f>IF(AND(Data!$BK249="DG",Data!$AW249&gt;=15,Data!$S249&gt;=20,Data!$BH249&lt;&gt;Data!$BI249),"MG","LG")</f>
        <v>LG</v>
      </c>
      <c r="BM249" s="30" t="str">
        <f>IF(Data!$BK249="DG",Data!$BH249,IF(Data!$BK249="MG",Data!$BI249,Data!$BJ249))</f>
        <v>DC</v>
      </c>
      <c r="BN249" s="30" t="str">
        <f>IF(Data!$BL249="DG",Data!$BH249,IF(Data!$BL249="MG",Data!$BI249,Data!$BJ249))</f>
        <v>#DIV/0!</v>
      </c>
      <c r="BO249" s="40"/>
      <c r="BP249" s="40"/>
      <c r="BQ249" s="40"/>
      <c r="BR249" s="41"/>
      <c r="BS249" s="41"/>
      <c r="BT249" s="41" t="str">
        <f>VLOOKUP(Data!$BR249,'Key 1'!$B$1:$D$15,2,FALSE)</f>
        <v>TI</v>
      </c>
      <c r="BU249" s="41" t="str">
        <f>VLOOKUP(Data!$BS249,'Key 1'!$B$1:$D$15,2,FALSE)</f>
        <v>TI</v>
      </c>
      <c r="BV249" s="41">
        <f>VLOOKUP(Data!$BR249,'Key 1'!$B$1:$D$15,3,FALSE)</f>
        <v>0</v>
      </c>
      <c r="BW249" s="41">
        <f>VLOOKUP(Data!$BS249,'Key 1'!$B$1:$D$15,3,FALSE)</f>
        <v>0</v>
      </c>
      <c r="BX249" s="41" t="str">
        <f>IF(Data!$BK249="DG",IF(INT(Data!$BB249)-Data!$BB249&lt;0,"Low","High"),IF(Data!$BK249="MG",IF(INT(Data!$BC249)-Data!$BC249&lt;0,"Low","High"),IF(Data!$BK249="LG",IF(INT(Data!$BD249)-Data!$BD249&lt;0,"Low","High"),"High")))</f>
        <v>Low</v>
      </c>
      <c r="BY249" s="41" t="str">
        <f>IF(Data!$BL249="DG",IF(INT(Data!$BB249)-Data!$BB249&lt;0,"Low","High"),IF(Data!$BL249="MG",IF(INT(Data!$BC249)-Data!$BC249&lt;0,"Low","High"),IF(Data!$BL249="LG",IF(INT(Data!$BD249)-Data!$BD249&lt;0,"Low","High"),"High")))</f>
        <v>#DIV/0!</v>
      </c>
      <c r="BZ249" s="41" t="str">
        <f>IF(AND(Data!$BX249="High",Data!$BY249="High"),"High","Low")</f>
        <v>#DIV/0!</v>
      </c>
      <c r="CA249" s="41" t="str">
        <f>IF(AND(Data!$BM249=Data!$BT249,Data!$BN249=Data!$BU249),"Matched",IF(Data!$BM249=Data!$BT249,"Sec Missed", IF(Data!$BN249=Data!$BU249," Pri Missed", "Both Missed")))</f>
        <v>#DIV/0!</v>
      </c>
      <c r="CB249" s="42">
        <v>100.0</v>
      </c>
      <c r="CC249" s="43" t="s">
        <v>100</v>
      </c>
      <c r="CD249" s="43" t="s">
        <v>100</v>
      </c>
      <c r="CE249" s="43" t="s">
        <v>17</v>
      </c>
      <c r="CF249" s="44"/>
      <c r="CG249" s="44"/>
      <c r="CH249" s="45" t="s">
        <v>17</v>
      </c>
      <c r="CI249" s="43" t="s">
        <v>97</v>
      </c>
      <c r="CJ249" s="42">
        <v>100.0</v>
      </c>
      <c r="CK249" s="43" t="s">
        <v>17</v>
      </c>
      <c r="CL249" s="43" t="s">
        <v>97</v>
      </c>
      <c r="CM249" s="42">
        <v>100.0</v>
      </c>
      <c r="CN249" s="43" t="s">
        <v>99</v>
      </c>
      <c r="CO249" s="1"/>
      <c r="CP249" s="1"/>
      <c r="CQ249" s="1"/>
      <c r="CR249" s="1"/>
      <c r="CS249" s="1"/>
      <c r="CT249" s="1"/>
      <c r="CU249" s="1"/>
    </row>
    <row r="250" ht="48.0" customHeight="1">
      <c r="A250" s="28">
        <v>2404.0</v>
      </c>
      <c r="B250" s="29">
        <v>28.0</v>
      </c>
      <c r="C250" s="30">
        <v>16.0</v>
      </c>
      <c r="D250" s="30">
        <v>16.0</v>
      </c>
      <c r="E250" s="30">
        <v>7.0</v>
      </c>
      <c r="F250" s="30">
        <v>23.0</v>
      </c>
      <c r="G250" s="30">
        <v>21.0</v>
      </c>
      <c r="H250" s="30">
        <v>4.0</v>
      </c>
      <c r="I250" s="30">
        <v>7.0</v>
      </c>
      <c r="J250" s="30">
        <v>25.0</v>
      </c>
      <c r="K250" s="30">
        <v>18.0</v>
      </c>
      <c r="L250" s="30">
        <v>9.5</v>
      </c>
      <c r="M250" s="30">
        <v>6.0</v>
      </c>
      <c r="N250" s="30">
        <v>25.0</v>
      </c>
      <c r="O250" s="31">
        <f>LARGE(Data!$K250:$N250,1)</f>
        <v>25</v>
      </c>
      <c r="P250" s="31">
        <f>LARGE(Data!$K250:$N250,2)</f>
        <v>18</v>
      </c>
      <c r="Q250" s="31">
        <f>LARGE(Data!$K250:$N250,3)</f>
        <v>9.5</v>
      </c>
      <c r="R250" s="31">
        <f>LARGE(Data!$K250:$N250,4)</f>
        <v>6</v>
      </c>
      <c r="S250" s="32">
        <f>LARGE(Data!$C250:$F250,1)</f>
        <v>23</v>
      </c>
      <c r="T250" s="32">
        <f>LARGE(Data!$C250:$F250,2)</f>
        <v>16</v>
      </c>
      <c r="U250" s="32">
        <f>LARGE(Data!$C250:$F250,3)</f>
        <v>16</v>
      </c>
      <c r="V250" s="32">
        <f>LARGE(Data!$C250:$F250,4)</f>
        <v>7</v>
      </c>
      <c r="W250" s="33">
        <f>LARGE(Data!$G250:$J250,1)</f>
        <v>25</v>
      </c>
      <c r="X250" s="33">
        <f>LARGE(Data!$G250:$J250,2)</f>
        <v>21</v>
      </c>
      <c r="Y250" s="33">
        <f>LARGE(Data!$G250:$J250,3)</f>
        <v>7</v>
      </c>
      <c r="Z250" s="33">
        <f>LARGE(Data!$G250:$J250,4)</f>
        <v>4</v>
      </c>
      <c r="AA250" s="30">
        <f>Data!$O250-Data!$P250</f>
        <v>7</v>
      </c>
      <c r="AB250" s="30">
        <f>Data!$P250-Data!$Q250</f>
        <v>8.5</v>
      </c>
      <c r="AC250" s="30">
        <f>Data!$Q250-Data!$R250</f>
        <v>3.5</v>
      </c>
      <c r="AD250" s="30">
        <f>(Data!$AA250+Data!$AB250)/SUM(Data!$AA250:$AC250)</f>
        <v>0.8157894737</v>
      </c>
      <c r="AE250" s="31">
        <f>Data!$AA250^2/SQRT(Data!$AA250^2+Data!$AB250^2+Data!$AC250^2)</f>
        <v>4.24087476</v>
      </c>
      <c r="AF250" s="31">
        <f>Data!$AB250^2/SQRT(Data!$AA250^2+Data!$AB250^2+Data!$AC250^2)</f>
        <v>6.253126559</v>
      </c>
      <c r="AG250" s="31">
        <f>Data!$AC250^2/SQRT(Data!$AA250^2+Data!$AB250^2+Data!$AC250^2)</f>
        <v>1.06021869</v>
      </c>
      <c r="AH250" s="30">
        <f>Data!$S250-Data!$T250</f>
        <v>7</v>
      </c>
      <c r="AI250" s="30">
        <f>Data!$T250-Data!$U250</f>
        <v>0</v>
      </c>
      <c r="AJ250" s="30">
        <f>Data!$U250-Data!$V250</f>
        <v>9</v>
      </c>
      <c r="AK250" s="30">
        <f>(Data!$AH250+Data!$AI250)/(Data!$AH250+Data!$AI250+Data!$AJ250)</f>
        <v>0.4375</v>
      </c>
      <c r="AL250" s="32">
        <f>Data!$AH250^2/SQRT(Data!$AH250^2+Data!$AI250^2+Data!$AJ250^2)</f>
        <v>4.297584295</v>
      </c>
      <c r="AM250" s="32">
        <f>Data!$AI250^2/SQRT(Data!$AH250^2+Data!$AI250^2+Data!$AJ250^2)</f>
        <v>0</v>
      </c>
      <c r="AN250" s="32">
        <f>Data!$AJ250^2/SQRT(Data!$AH250^2+Data!$AI250^2+Data!$AJ250^2)</f>
        <v>7.104169956</v>
      </c>
      <c r="AO250" s="30">
        <f>Data!$W250-Data!$X250</f>
        <v>4</v>
      </c>
      <c r="AP250" s="30">
        <f>Data!$X250-Data!$Y250</f>
        <v>14</v>
      </c>
      <c r="AQ250" s="30">
        <f>Data!$Y250-Data!$Z250</f>
        <v>3</v>
      </c>
      <c r="AR250" s="30">
        <f>(Data!$AO250+Data!$AP250)/(Data!$AO250+Data!$AP250+Data!$AQ250)</f>
        <v>0.8571428571</v>
      </c>
      <c r="AS250" s="33">
        <f>Data!$AO250^2/SQRT(Data!$AO250^2+Data!$AP250^2+Data!$AQ250^2)</f>
        <v>1.07627647</v>
      </c>
      <c r="AT250" s="33">
        <f>Data!$AP250^2/SQRT(Data!$AO250^2+Data!$AP250^2+Data!$AQ250^2)</f>
        <v>13.18438676</v>
      </c>
      <c r="AU250" s="33">
        <f>Data!$AQ250^2/SQRT(Data!$AO250^2+Data!$AP250^2+Data!$AQ250^2)</f>
        <v>0.6054055146</v>
      </c>
      <c r="AV250" s="34">
        <f>_xlfn.VAR.P(Data!$K250:$N250)</f>
        <v>54.921875</v>
      </c>
      <c r="AW250" s="35">
        <f>_xlfn.VAR.P(Data!$C250:$F250)</f>
        <v>32.25</v>
      </c>
      <c r="AX250" s="36">
        <f>_xlfn.VAR.P(Data!$G250:$J250)</f>
        <v>79.6875</v>
      </c>
      <c r="AY250" s="37"/>
      <c r="AZ250" s="38"/>
      <c r="BA250" s="39"/>
      <c r="BB250" s="30" t="str">
        <f>IF(AND(Data!$AE250&gt;Data!$AF250,Data!$AE250&gt;Data!$AG250),"1",IF(AND(Data!$AF250&gt;Data!$AE250,Data!$AF250&gt;Data!$AG250),IF(Data!$AF250&lt;2.5*Data!$AE250,"1.2",IF(OR(Data!$AE250&gt;2.5,Data!$AE250+Data!$AF250+Data!$AG250&lt;9),"2.2","2")),IF(AND(Data!$AG250&gt;3.5*Data!$AE250,Data!$AG250&gt;3.5*Data!$AF250,Data!$AE250+Data!$AF250+Data!$AG250&gt;11,Data!$AE250+Data!$AF250&lt;2,Data!$Q250&gt;=18),"3",IF((Data!$AE250&gt;3*Data!$AF250),"1.3",IF(AND(Data!$AF250&gt;3*Data!$AE250,Data!$AF250&gt;2),"2.3","3.3")))))</f>
        <v>1.2</v>
      </c>
      <c r="BC250" s="30" t="str">
        <f>IF(AND(Data!$AL250&gt;Data!$AM250,Data!$AL250&gt;Data!$AN250),"1",IF(AND(Data!$AM250&gt;Data!$AL250,Data!$AM250&gt;Data!$AN250),IF(Data!$AM250&lt;2.5*Data!$AL250,"1.2",IF(OR(Data!$AL250&gt;2.5,Data!$AL250+Data!$AM250+Data!$AN250&lt;9),"2.2","2")),IF(AND(Data!$AN250&gt;3.5*Data!$AL250,Data!$AN250&gt;3.5*Data!$AM250,Data!$AL250+Data!$AM250+Data!$AN250&gt;11,Data!$AL250+Data!$AM250&lt;2,Data!$U250&gt;=18),"3",IF((Data!$AL250&gt;3*Data!$AM250),"1.3",IF(AND(Data!$AM250&gt;3*Data!$AL250,Data!$AM250&gt;2),"2.3","3.3")))))</f>
        <v>1.3</v>
      </c>
      <c r="BD250" s="30" t="str">
        <f>IF(AND(Data!$AS250&gt;Data!$AT250,Data!$AS250&gt;Data!$AU250),"1",IF(AND(Data!$AT250&gt;Data!$AS250,Data!$AT250&gt;Data!$AU250),IF(Data!$AT250&lt;2.5*Data!$AS250,"1.2",IF(OR(Data!$AS250&gt;2.5,Data!$AS250+Data!$AT250+Data!$AU250&lt;9),"2.2","2")),IF(AND(Data!$AU250&gt;3.5*Data!$AS250,Data!$AU250&gt;3.5*Data!$AT250,Data!$AS250+Data!$AT250+Data!$AU250&gt;11,Data!$AS250+Data!$AT250&lt;2,Data!$Y250&gt;=18),"3",IF((Data!$AS250&gt;3*Data!$AT250),"1.3",IF(AND(Data!$AT250&gt;3*Data!$AS250,Data!$AT250&gt;2),"2.3","3.3")))))</f>
        <v>2</v>
      </c>
      <c r="BE250" s="30" t="str">
        <f t="array" ref="BE250">XLOOKUP(Data!$O250,Data!$K250:$N250,$K$1:$N$1,"?",0,1)&amp;XLOOKUP(Data!$P250,Data!$K250:$N250,$K$1:$N$1,"?",0,1)&amp;XLOOKUP(Data!$Q250,Data!$K250:$N250,$K$1:$N$1,"?",0,1)</f>
        <v>CDI</v>
      </c>
      <c r="BF250" s="30" t="str">
        <f t="array" ref="BF250">XLOOKUP(Data!$S250,Data!$C250:$F250,$C$1:$F$1,"?",0,1)&amp;XLOOKUP(Data!$T250,Data!$C250:$F250,$C$1:$F$1,"?",0,1)&amp;XLOOKUP(Data!$U250,Data!$C250:$F250,$C$1:$F$1,"?",0,1)</f>
        <v>CDD</v>
      </c>
      <c r="BG250" s="30" t="str">
        <f t="array" ref="BG250">XLOOKUP(Data!$W250,Data!$G250:$J250,$G$1:$J$1,"?",0,1)&amp;XLOOKUP(Data!$X250,Data!$G250:$J250,$G$1:$J$1,"?",0,1)&amp;XLOOKUP(Data!$Y250,Data!$G250:$J250,$G$1:$J$1,"?",0,1)</f>
        <v>CDS</v>
      </c>
      <c r="BH250" s="30" t="str">
        <f>VLOOKUP(LEFT(Data!$BE250,Data!$BB250),'Key 2'!$A$1:$C$40,2,FALSE)</f>
        <v>C</v>
      </c>
      <c r="BI250" s="30" t="str">
        <f>VLOOKUP(LEFT(Data!$BF250,Data!$BC250),'Key 2'!$A$1:$C$40,2,FALSE)</f>
        <v>C</v>
      </c>
      <c r="BJ250" s="30" t="str">
        <f>VLOOKUP(LEFT(Data!$BG250,Data!$BD250),'Key 2'!$A$1:$C$40,2,FALSE)</f>
        <v>DC</v>
      </c>
      <c r="BK250" s="30" t="str">
        <f>IF(AND(Data!$AV250&gt;=15,Data!$O250&gt;=20),"DG",IF(AND(Data!$AW250&gt;=15,Data!$S250&gt;=20),"MG",IF(AND(Data!$AV250&gt;=15,Data!$W250&gt;=20),"LG","0")))</f>
        <v>DG</v>
      </c>
      <c r="BL250" s="30" t="str">
        <f>IF(AND(Data!$BK250="DG",Data!$AW250&gt;=15,Data!$S250&gt;=20,Data!$BH250&lt;&gt;Data!$BI250),"MG","LG")</f>
        <v>LG</v>
      </c>
      <c r="BM250" s="30" t="str">
        <f>IF(Data!$BK250="DG",Data!$BH250,IF(Data!$BK250="MG",Data!$BI250,Data!$BJ250))</f>
        <v>C</v>
      </c>
      <c r="BN250" s="30" t="str">
        <f>IF(Data!$BL250="DG",Data!$BH250,IF(Data!$BL250="MG",Data!$BI250,Data!$BJ250))</f>
        <v>DC</v>
      </c>
      <c r="BO250" s="40"/>
      <c r="BP250" s="40"/>
      <c r="BQ250" s="40"/>
      <c r="BR250" s="41"/>
      <c r="BS250" s="41"/>
      <c r="BT250" s="41" t="str">
        <f>VLOOKUP(Data!$BR250,'Key 1'!$B$1:$D$15,2,FALSE)</f>
        <v>TI</v>
      </c>
      <c r="BU250" s="41" t="str">
        <f>VLOOKUP(Data!$BS250,'Key 1'!$B$1:$D$15,2,FALSE)</f>
        <v>TI</v>
      </c>
      <c r="BV250" s="41">
        <f>VLOOKUP(Data!$BR250,'Key 1'!$B$1:$D$15,3,FALSE)</f>
        <v>0</v>
      </c>
      <c r="BW250" s="41">
        <f>VLOOKUP(Data!$BS250,'Key 1'!$B$1:$D$15,3,FALSE)</f>
        <v>0</v>
      </c>
      <c r="BX250" s="41" t="str">
        <f>IF(Data!$BK250="DG",IF(INT(Data!$BB250)-Data!$BB250&lt;0,"Low","High"),IF(Data!$BK250="MG",IF(INT(Data!$BC250)-Data!$BC250&lt;0,"Low","High"),IF(Data!$BK250="LG",IF(INT(Data!$BD250)-Data!$BD250&lt;0,"Low","High"),"High")))</f>
        <v>Low</v>
      </c>
      <c r="BY250" s="41" t="str">
        <f>IF(Data!$BL250="DG",IF(INT(Data!$BB250)-Data!$BB250&lt;0,"Low","High"),IF(Data!$BL250="MG",IF(INT(Data!$BC250)-Data!$BC250&lt;0,"Low","High"),IF(Data!$BL250="LG",IF(INT(Data!$BD250)-Data!$BD250&lt;0,"Low","High"),"High")))</f>
        <v>High</v>
      </c>
      <c r="BZ250" s="41" t="str">
        <f>IF(AND(Data!$BX250="High",Data!$BY250="High"),"High","Low")</f>
        <v>Low</v>
      </c>
      <c r="CA250" s="41" t="str">
        <f>IF(AND(Data!$BM250=Data!$BT250,Data!$BN250=Data!$BU250),"Matched",IF(Data!$BM250=Data!$BT250,"Sec Missed", IF(Data!$BN250=Data!$BU250," Pri Missed", "Both Missed")))</f>
        <v>Both Missed</v>
      </c>
      <c r="CB250" s="42">
        <v>100.0</v>
      </c>
      <c r="CC250" s="42">
        <v>100.0</v>
      </c>
      <c r="CD250" s="42">
        <v>100.0</v>
      </c>
      <c r="CE250" s="43" t="s">
        <v>17</v>
      </c>
      <c r="CF250" s="43" t="s">
        <v>3</v>
      </c>
      <c r="CG250" s="43" t="s">
        <v>17</v>
      </c>
      <c r="CH250" s="45" t="s">
        <v>17</v>
      </c>
      <c r="CI250" s="43" t="s">
        <v>97</v>
      </c>
      <c r="CJ250" s="42">
        <v>100.0</v>
      </c>
      <c r="CK250" s="43" t="s">
        <v>3</v>
      </c>
      <c r="CL250" s="43" t="s">
        <v>102</v>
      </c>
      <c r="CM250" s="42">
        <v>100.0</v>
      </c>
      <c r="CN250" s="43" t="s">
        <v>99</v>
      </c>
      <c r="CO250" s="1"/>
      <c r="CP250" s="1"/>
      <c r="CQ250" s="1"/>
      <c r="CR250" s="1"/>
      <c r="CS250" s="1"/>
      <c r="CT250" s="1"/>
      <c r="CU250" s="1"/>
    </row>
    <row r="251" ht="48.0" customHeight="1">
      <c r="A251" s="28">
        <v>2405.0</v>
      </c>
      <c r="B251" s="29">
        <v>28.0</v>
      </c>
      <c r="C251" s="30">
        <v>16.0</v>
      </c>
      <c r="D251" s="30">
        <v>16.0</v>
      </c>
      <c r="E251" s="30">
        <v>13.0</v>
      </c>
      <c r="F251" s="30">
        <v>21.0</v>
      </c>
      <c r="G251" s="30">
        <v>22.0</v>
      </c>
      <c r="H251" s="30">
        <v>7.0</v>
      </c>
      <c r="I251" s="30">
        <v>9.0</v>
      </c>
      <c r="J251" s="30">
        <v>18.5</v>
      </c>
      <c r="K251" s="30">
        <v>19.0</v>
      </c>
      <c r="L251" s="30">
        <v>11.0</v>
      </c>
      <c r="M251" s="30">
        <v>11.0</v>
      </c>
      <c r="N251" s="30">
        <v>20.0</v>
      </c>
      <c r="O251" s="31">
        <f>LARGE(Data!$K251:$N251,1)</f>
        <v>20</v>
      </c>
      <c r="P251" s="31">
        <f>LARGE(Data!$K251:$N251,2)</f>
        <v>19</v>
      </c>
      <c r="Q251" s="31">
        <f>LARGE(Data!$K251:$N251,3)</f>
        <v>11</v>
      </c>
      <c r="R251" s="31">
        <f>LARGE(Data!$K251:$N251,4)</f>
        <v>11</v>
      </c>
      <c r="S251" s="32">
        <f>LARGE(Data!$C251:$F251,1)</f>
        <v>21</v>
      </c>
      <c r="T251" s="32">
        <f>LARGE(Data!$C251:$F251,2)</f>
        <v>16</v>
      </c>
      <c r="U251" s="32">
        <f>LARGE(Data!$C251:$F251,3)</f>
        <v>16</v>
      </c>
      <c r="V251" s="32">
        <f>LARGE(Data!$C251:$F251,4)</f>
        <v>13</v>
      </c>
      <c r="W251" s="33">
        <f>LARGE(Data!$G251:$J251,1)</f>
        <v>22</v>
      </c>
      <c r="X251" s="33">
        <f>LARGE(Data!$G251:$J251,2)</f>
        <v>18.5</v>
      </c>
      <c r="Y251" s="33">
        <f>LARGE(Data!$G251:$J251,3)</f>
        <v>9</v>
      </c>
      <c r="Z251" s="33">
        <f>LARGE(Data!$G251:$J251,4)</f>
        <v>7</v>
      </c>
      <c r="AA251" s="30">
        <f>Data!$O251-Data!$P251</f>
        <v>1</v>
      </c>
      <c r="AB251" s="30">
        <f>Data!$P251-Data!$Q251</f>
        <v>8</v>
      </c>
      <c r="AC251" s="30">
        <f>Data!$Q251-Data!$R251</f>
        <v>0</v>
      </c>
      <c r="AD251" s="30">
        <f>(Data!$AA251+Data!$AB251)/SUM(Data!$AA251:$AC251)</f>
        <v>1</v>
      </c>
      <c r="AE251" s="31">
        <f>Data!$AA251^2/SQRT(Data!$AA251^2+Data!$AB251^2+Data!$AC251^2)</f>
        <v>0.1240347346</v>
      </c>
      <c r="AF251" s="31">
        <f>Data!$AB251^2/SQRT(Data!$AA251^2+Data!$AB251^2+Data!$AC251^2)</f>
        <v>7.938223014</v>
      </c>
      <c r="AG251" s="31">
        <f>Data!$AC251^2/SQRT(Data!$AA251^2+Data!$AB251^2+Data!$AC251^2)</f>
        <v>0</v>
      </c>
      <c r="AH251" s="30">
        <f>Data!$S251-Data!$T251</f>
        <v>5</v>
      </c>
      <c r="AI251" s="30">
        <f>Data!$T251-Data!$U251</f>
        <v>0</v>
      </c>
      <c r="AJ251" s="30">
        <f>Data!$U251-Data!$V251</f>
        <v>3</v>
      </c>
      <c r="AK251" s="30">
        <f>(Data!$AH251+Data!$AI251)/(Data!$AH251+Data!$AI251+Data!$AJ251)</f>
        <v>0.625</v>
      </c>
      <c r="AL251" s="32">
        <f>Data!$AH251^2/SQRT(Data!$AH251^2+Data!$AI251^2+Data!$AJ251^2)</f>
        <v>4.287464629</v>
      </c>
      <c r="AM251" s="32">
        <f>Data!$AI251^2/SQRT(Data!$AH251^2+Data!$AI251^2+Data!$AJ251^2)</f>
        <v>0</v>
      </c>
      <c r="AN251" s="32">
        <f>Data!$AJ251^2/SQRT(Data!$AH251^2+Data!$AI251^2+Data!$AJ251^2)</f>
        <v>1.543487266</v>
      </c>
      <c r="AO251" s="30">
        <f>Data!$W251-Data!$X251</f>
        <v>3.5</v>
      </c>
      <c r="AP251" s="30">
        <f>Data!$X251-Data!$Y251</f>
        <v>9.5</v>
      </c>
      <c r="AQ251" s="30">
        <f>Data!$Y251-Data!$Z251</f>
        <v>2</v>
      </c>
      <c r="AR251" s="30">
        <f>(Data!$AO251+Data!$AP251)/(Data!$AO251+Data!$AP251+Data!$AQ251)</f>
        <v>0.8666666667</v>
      </c>
      <c r="AS251" s="33">
        <f>Data!$AO251^2/SQRT(Data!$AO251^2+Data!$AP251^2+Data!$AQ251^2)</f>
        <v>1.187028879</v>
      </c>
      <c r="AT251" s="33">
        <f>Data!$AP251^2/SQRT(Data!$AO251^2+Data!$AP251^2+Data!$AQ251^2)</f>
        <v>8.745253575</v>
      </c>
      <c r="AU251" s="33">
        <f>Data!$AQ251^2/SQRT(Data!$AO251^2+Data!$AP251^2+Data!$AQ251^2)</f>
        <v>0.3876012665</v>
      </c>
      <c r="AV251" s="34">
        <f>_xlfn.VAR.P(Data!$K251:$N251)</f>
        <v>18.1875</v>
      </c>
      <c r="AW251" s="35">
        <f>_xlfn.VAR.P(Data!$C251:$F251)</f>
        <v>8.25</v>
      </c>
      <c r="AX251" s="36">
        <f>_xlfn.VAR.P(Data!$G251:$J251)</f>
        <v>39.546875</v>
      </c>
      <c r="AY251" s="37"/>
      <c r="AZ251" s="38"/>
      <c r="BA251" s="39"/>
      <c r="BB251" s="30" t="str">
        <f>IF(AND(Data!$AE251&gt;Data!$AF251,Data!$AE251&gt;Data!$AG251),"1",IF(AND(Data!$AF251&gt;Data!$AE251,Data!$AF251&gt;Data!$AG251),IF(Data!$AF251&lt;2.5*Data!$AE251,"1.2",IF(OR(Data!$AE251&gt;2.5,Data!$AE251+Data!$AF251+Data!$AG251&lt;9),"2.2","2")),IF(AND(Data!$AG251&gt;3.5*Data!$AE251,Data!$AG251&gt;3.5*Data!$AF251,Data!$AE251+Data!$AF251+Data!$AG251&gt;11,Data!$AE251+Data!$AF251&lt;2,Data!$Q251&gt;=18),"3",IF((Data!$AE251&gt;3*Data!$AF251),"1.3",IF(AND(Data!$AF251&gt;3*Data!$AE251,Data!$AF251&gt;2),"2.3","3.3")))))</f>
        <v>2.2</v>
      </c>
      <c r="BC251" s="30" t="str">
        <f>IF(AND(Data!$AL251&gt;Data!$AM251,Data!$AL251&gt;Data!$AN251),"1",IF(AND(Data!$AM251&gt;Data!$AL251,Data!$AM251&gt;Data!$AN251),IF(Data!$AM251&lt;2.5*Data!$AL251,"1.2",IF(OR(Data!$AL251&gt;2.5,Data!$AL251+Data!$AM251+Data!$AN251&lt;9),"2.2","2")),IF(AND(Data!$AN251&gt;3.5*Data!$AL251,Data!$AN251&gt;3.5*Data!$AM251,Data!$AL251+Data!$AM251+Data!$AN251&gt;11,Data!$AL251+Data!$AM251&lt;2,Data!$U251&gt;=18),"3",IF((Data!$AL251&gt;3*Data!$AM251),"1.3",IF(AND(Data!$AM251&gt;3*Data!$AL251,Data!$AM251&gt;2),"2.3","3.3")))))</f>
        <v>1</v>
      </c>
      <c r="BD251" s="30" t="str">
        <f>IF(AND(Data!$AS251&gt;Data!$AT251,Data!$AS251&gt;Data!$AU251),"1",IF(AND(Data!$AT251&gt;Data!$AS251,Data!$AT251&gt;Data!$AU251),IF(Data!$AT251&lt;2.5*Data!$AS251,"1.2",IF(OR(Data!$AS251&gt;2.5,Data!$AS251+Data!$AT251+Data!$AU251&lt;9),"2.2","2")),IF(AND(Data!$AU251&gt;3.5*Data!$AS251,Data!$AU251&gt;3.5*Data!$AT251,Data!$AS251+Data!$AT251+Data!$AU251&gt;11,Data!$AS251+Data!$AT251&lt;2,Data!$Y251&gt;=18),"3",IF((Data!$AS251&gt;3*Data!$AT251),"1.3",IF(AND(Data!$AT251&gt;3*Data!$AS251,Data!$AT251&gt;2),"2.3","3.3")))))</f>
        <v>2</v>
      </c>
      <c r="BE251" s="30" t="str">
        <f t="array" ref="BE251">XLOOKUP(Data!$O251,Data!$K251:$N251,$K$1:$N$1,"?",0,1)&amp;XLOOKUP(Data!$P251,Data!$K251:$N251,$K$1:$N$1,"?",0,1)&amp;XLOOKUP(Data!$Q251,Data!$K251:$N251,$K$1:$N$1,"?",0,1)</f>
        <v>CDI</v>
      </c>
      <c r="BF251" s="30" t="str">
        <f t="array" ref="BF251">XLOOKUP(Data!$S251,Data!$C251:$F251,$C$1:$F$1,"?",0,1)&amp;XLOOKUP(Data!$T251,Data!$C251:$F251,$C$1:$F$1,"?",0,1)&amp;XLOOKUP(Data!$U251,Data!$C251:$F251,$C$1:$F$1,"?",0,1)</f>
        <v>CDD</v>
      </c>
      <c r="BG251" s="30" t="str">
        <f t="array" ref="BG251">XLOOKUP(Data!$W251,Data!$G251:$J251,$G$1:$J$1,"?",0,1)&amp;XLOOKUP(Data!$X251,Data!$G251:$J251,$G$1:$J$1,"?",0,1)&amp;XLOOKUP(Data!$Y251,Data!$G251:$J251,$G$1:$J$1,"?",0,1)</f>
        <v>DCS</v>
      </c>
      <c r="BH251" s="30" t="str">
        <f>VLOOKUP(LEFT(Data!$BE251,Data!$BB251),'Key 2'!$A$1:$C$40,2,FALSE)</f>
        <v>DC</v>
      </c>
      <c r="BI251" s="30" t="str">
        <f>VLOOKUP(LEFT(Data!$BF251,Data!$BC251),'Key 2'!$A$1:$C$40,2,FALSE)</f>
        <v>C</v>
      </c>
      <c r="BJ251" s="30" t="str">
        <f>VLOOKUP(LEFT(Data!$BG251,Data!$BD251),'Key 2'!$A$1:$C$40,2,FALSE)</f>
        <v>DC</v>
      </c>
      <c r="BK251" s="30" t="str">
        <f>IF(AND(Data!$AV251&gt;=15,Data!$O251&gt;=20),"DG",IF(AND(Data!$AW251&gt;=15,Data!$S251&gt;=20),"MG",IF(AND(Data!$AV251&gt;=15,Data!$W251&gt;=20),"LG","0")))</f>
        <v>DG</v>
      </c>
      <c r="BL251" s="30" t="str">
        <f>IF(AND(Data!$BK251="DG",Data!$AW251&gt;=15,Data!$S251&gt;=20,Data!$BH251&lt;&gt;Data!$BI251),"MG","LG")</f>
        <v>LG</v>
      </c>
      <c r="BM251" s="30" t="str">
        <f>IF(Data!$BK251="DG",Data!$BH251,IF(Data!$BK251="MG",Data!$BI251,Data!$BJ251))</f>
        <v>DC</v>
      </c>
      <c r="BN251" s="30" t="str">
        <f>IF(Data!$BL251="DG",Data!$BH251,IF(Data!$BL251="MG",Data!$BI251,Data!$BJ251))</f>
        <v>DC</v>
      </c>
      <c r="BO251" s="40"/>
      <c r="BP251" s="40"/>
      <c r="BQ251" s="40"/>
      <c r="BR251" s="41"/>
      <c r="BS251" s="41"/>
      <c r="BT251" s="41" t="str">
        <f>VLOOKUP(Data!$BR251,'Key 1'!$B$1:$D$15,2,FALSE)</f>
        <v>TI</v>
      </c>
      <c r="BU251" s="41" t="str">
        <f>VLOOKUP(Data!$BS251,'Key 1'!$B$1:$D$15,2,FALSE)</f>
        <v>TI</v>
      </c>
      <c r="BV251" s="41">
        <f>VLOOKUP(Data!$BR251,'Key 1'!$B$1:$D$15,3,FALSE)</f>
        <v>0</v>
      </c>
      <c r="BW251" s="41">
        <f>VLOOKUP(Data!$BS251,'Key 1'!$B$1:$D$15,3,FALSE)</f>
        <v>0</v>
      </c>
      <c r="BX251" s="41" t="str">
        <f>IF(Data!$BK251="DG",IF(INT(Data!$BB251)-Data!$BB251&lt;0,"Low","High"),IF(Data!$BK251="MG",IF(INT(Data!$BC251)-Data!$BC251&lt;0,"Low","High"),IF(Data!$BK251="LG",IF(INT(Data!$BD251)-Data!$BD251&lt;0,"Low","High"),"High")))</f>
        <v>Low</v>
      </c>
      <c r="BY251" s="41" t="str">
        <f>IF(Data!$BL251="DG",IF(INT(Data!$BB251)-Data!$BB251&lt;0,"Low","High"),IF(Data!$BL251="MG",IF(INT(Data!$BC251)-Data!$BC251&lt;0,"Low","High"),IF(Data!$BL251="LG",IF(INT(Data!$BD251)-Data!$BD251&lt;0,"Low","High"),"High")))</f>
        <v>High</v>
      </c>
      <c r="BZ251" s="41" t="str">
        <f>IF(AND(Data!$BX251="High",Data!$BY251="High"),"High","Low")</f>
        <v>Low</v>
      </c>
      <c r="CA251" s="41" t="str">
        <f>IF(AND(Data!$BM251=Data!$BT251,Data!$BN251=Data!$BU251),"Matched",IF(Data!$BM251=Data!$BT251,"Sec Missed", IF(Data!$BN251=Data!$BU251," Pri Missed", "Both Missed")))</f>
        <v>Both Missed</v>
      </c>
      <c r="CB251" s="42">
        <v>100.0</v>
      </c>
      <c r="CC251" s="43" t="s">
        <v>100</v>
      </c>
      <c r="CD251" s="42">
        <v>100.0</v>
      </c>
      <c r="CE251" s="43" t="s">
        <v>17</v>
      </c>
      <c r="CF251" s="44"/>
      <c r="CG251" s="43" t="s">
        <v>17</v>
      </c>
      <c r="CH251" s="45" t="s">
        <v>17</v>
      </c>
      <c r="CI251" s="43" t="s">
        <v>97</v>
      </c>
      <c r="CJ251" s="42">
        <v>100.0</v>
      </c>
      <c r="CK251" s="43" t="s">
        <v>17</v>
      </c>
      <c r="CL251" s="43" t="s">
        <v>98</v>
      </c>
      <c r="CM251" s="42">
        <v>100.0</v>
      </c>
      <c r="CN251" s="43" t="s">
        <v>99</v>
      </c>
      <c r="CO251" s="1"/>
      <c r="CP251" s="1"/>
      <c r="CQ251" s="1"/>
      <c r="CR251" s="1"/>
      <c r="CS251" s="1"/>
      <c r="CT251" s="1"/>
      <c r="CU251" s="1"/>
    </row>
    <row r="252" ht="48.0" customHeight="1">
      <c r="A252" s="28">
        <v>2406.0</v>
      </c>
      <c r="B252" s="29">
        <v>28.0</v>
      </c>
      <c r="C252" s="30">
        <v>14.0</v>
      </c>
      <c r="D252" s="30">
        <v>22.0</v>
      </c>
      <c r="E252" s="30">
        <v>7.0</v>
      </c>
      <c r="F252" s="30">
        <v>21.0</v>
      </c>
      <c r="G252" s="30">
        <v>14.0</v>
      </c>
      <c r="H252" s="30">
        <v>16.0</v>
      </c>
      <c r="I252" s="30">
        <v>5.0</v>
      </c>
      <c r="J252" s="30">
        <v>24.0</v>
      </c>
      <c r="K252" s="30">
        <v>14.5</v>
      </c>
      <c r="L252" s="30">
        <v>19.0</v>
      </c>
      <c r="M252" s="30">
        <v>5.0</v>
      </c>
      <c r="N252" s="30">
        <v>23.0</v>
      </c>
      <c r="O252" s="31">
        <f>LARGE(Data!$K252:$N252,1)</f>
        <v>23</v>
      </c>
      <c r="P252" s="31">
        <f>LARGE(Data!$K252:$N252,2)</f>
        <v>19</v>
      </c>
      <c r="Q252" s="31">
        <f>LARGE(Data!$K252:$N252,3)</f>
        <v>14.5</v>
      </c>
      <c r="R252" s="31">
        <f>LARGE(Data!$K252:$N252,4)</f>
        <v>5</v>
      </c>
      <c r="S252" s="32">
        <f>LARGE(Data!$C252:$F252,1)</f>
        <v>22</v>
      </c>
      <c r="T252" s="32">
        <f>LARGE(Data!$C252:$F252,2)</f>
        <v>21</v>
      </c>
      <c r="U252" s="32">
        <f>LARGE(Data!$C252:$F252,3)</f>
        <v>14</v>
      </c>
      <c r="V252" s="32">
        <f>LARGE(Data!$C252:$F252,4)</f>
        <v>7</v>
      </c>
      <c r="W252" s="33">
        <f>LARGE(Data!$G252:$J252,1)</f>
        <v>24</v>
      </c>
      <c r="X252" s="33">
        <f>LARGE(Data!$G252:$J252,2)</f>
        <v>16</v>
      </c>
      <c r="Y252" s="33">
        <f>LARGE(Data!$G252:$J252,3)</f>
        <v>14</v>
      </c>
      <c r="Z252" s="33">
        <f>LARGE(Data!$G252:$J252,4)</f>
        <v>5</v>
      </c>
      <c r="AA252" s="30">
        <f>Data!$O252-Data!$P252</f>
        <v>4</v>
      </c>
      <c r="AB252" s="30">
        <f>Data!$P252-Data!$Q252</f>
        <v>4.5</v>
      </c>
      <c r="AC252" s="30">
        <f>Data!$Q252-Data!$R252</f>
        <v>9.5</v>
      </c>
      <c r="AD252" s="30">
        <f>(Data!$AA252+Data!$AB252)/SUM(Data!$AA252:$AC252)</f>
        <v>0.4722222222</v>
      </c>
      <c r="AE252" s="31">
        <f>Data!$AA252^2/SQRT(Data!$AA252^2+Data!$AB252^2+Data!$AC252^2)</f>
        <v>1.422573518</v>
      </c>
      <c r="AF252" s="31">
        <f>Data!$AB252^2/SQRT(Data!$AA252^2+Data!$AB252^2+Data!$AC252^2)</f>
        <v>1.800444609</v>
      </c>
      <c r="AG252" s="31">
        <f>Data!$AC252^2/SQRT(Data!$AA252^2+Data!$AB252^2+Data!$AC252^2)</f>
        <v>8.024203752</v>
      </c>
      <c r="AH252" s="30">
        <f>Data!$S252-Data!$T252</f>
        <v>1</v>
      </c>
      <c r="AI252" s="30">
        <f>Data!$T252-Data!$U252</f>
        <v>7</v>
      </c>
      <c r="AJ252" s="30">
        <f>Data!$U252-Data!$V252</f>
        <v>7</v>
      </c>
      <c r="AK252" s="30">
        <f>(Data!$AH252+Data!$AI252)/(Data!$AH252+Data!$AI252+Data!$AJ252)</f>
        <v>0.5333333333</v>
      </c>
      <c r="AL252" s="32">
        <f>Data!$AH252^2/SQRT(Data!$AH252^2+Data!$AI252^2+Data!$AJ252^2)</f>
        <v>0.1005037815</v>
      </c>
      <c r="AM252" s="32">
        <f>Data!$AI252^2/SQRT(Data!$AH252^2+Data!$AI252^2+Data!$AJ252^2)</f>
        <v>4.924685295</v>
      </c>
      <c r="AN252" s="32">
        <f>Data!$AJ252^2/SQRT(Data!$AH252^2+Data!$AI252^2+Data!$AJ252^2)</f>
        <v>4.924685295</v>
      </c>
      <c r="AO252" s="30">
        <f>Data!$W252-Data!$X252</f>
        <v>8</v>
      </c>
      <c r="AP252" s="30">
        <f>Data!$X252-Data!$Y252</f>
        <v>2</v>
      </c>
      <c r="AQ252" s="30">
        <f>Data!$Y252-Data!$Z252</f>
        <v>9</v>
      </c>
      <c r="AR252" s="30">
        <f>(Data!$AO252+Data!$AP252)/(Data!$AO252+Data!$AP252+Data!$AQ252)</f>
        <v>0.5263157895</v>
      </c>
      <c r="AS252" s="33">
        <f>Data!$AO252^2/SQRT(Data!$AO252^2+Data!$AP252^2+Data!$AQ252^2)</f>
        <v>5.243084291</v>
      </c>
      <c r="AT252" s="33">
        <f>Data!$AP252^2/SQRT(Data!$AO252^2+Data!$AP252^2+Data!$AQ252^2)</f>
        <v>0.3276927682</v>
      </c>
      <c r="AU252" s="33">
        <f>Data!$AQ252^2/SQRT(Data!$AO252^2+Data!$AP252^2+Data!$AQ252^2)</f>
        <v>6.635778556</v>
      </c>
      <c r="AV252" s="34">
        <f>_xlfn.VAR.P(Data!$K252:$N252)</f>
        <v>44.921875</v>
      </c>
      <c r="AW252" s="35">
        <f>_xlfn.VAR.P(Data!$C252:$F252)</f>
        <v>36.5</v>
      </c>
      <c r="AX252" s="36">
        <f>_xlfn.VAR.P(Data!$G252:$J252)</f>
        <v>45.6875</v>
      </c>
      <c r="AY252" s="37"/>
      <c r="AZ252" s="38"/>
      <c r="BA252" s="39"/>
      <c r="BB252" s="30" t="str">
        <f>IF(AND(Data!$AE252&gt;Data!$AF252,Data!$AE252&gt;Data!$AG252),"1",IF(AND(Data!$AF252&gt;Data!$AE252,Data!$AF252&gt;Data!$AG252),IF(Data!$AF252&lt;2.5*Data!$AE252,"1.2",IF(OR(Data!$AE252&gt;2.5,Data!$AE252+Data!$AF252+Data!$AG252&lt;9),"2.2","2")),IF(AND(Data!$AG252&gt;3.5*Data!$AE252,Data!$AG252&gt;3.5*Data!$AF252,Data!$AE252+Data!$AF252+Data!$AG252&gt;11,Data!$AE252+Data!$AF252&lt;2,Data!$Q252&gt;=18),"3",IF((Data!$AE252&gt;3*Data!$AF252),"1.3",IF(AND(Data!$AF252&gt;3*Data!$AE252,Data!$AF252&gt;2),"2.3","3.3")))))</f>
        <v>3.3</v>
      </c>
      <c r="BC252" s="30" t="str">
        <f>IF(AND(Data!$AL252&gt;Data!$AM252,Data!$AL252&gt;Data!$AN252),"1",IF(AND(Data!$AM252&gt;Data!$AL252,Data!$AM252&gt;Data!$AN252),IF(Data!$AM252&lt;2.5*Data!$AL252,"1.2",IF(OR(Data!$AL252&gt;2.5,Data!$AL252+Data!$AM252+Data!$AN252&lt;9),"2.2","2")),IF(AND(Data!$AN252&gt;3.5*Data!$AL252,Data!$AN252&gt;3.5*Data!$AM252,Data!$AL252+Data!$AM252+Data!$AN252&gt;11,Data!$AL252+Data!$AM252&lt;2,Data!$U252&gt;=18),"3",IF((Data!$AL252&gt;3*Data!$AM252),"1.3",IF(AND(Data!$AM252&gt;3*Data!$AL252,Data!$AM252&gt;2),"2.3","3.3")))))</f>
        <v>2.3</v>
      </c>
      <c r="BD252" s="30" t="str">
        <f>IF(AND(Data!$AS252&gt;Data!$AT252,Data!$AS252&gt;Data!$AU252),"1",IF(AND(Data!$AT252&gt;Data!$AS252,Data!$AT252&gt;Data!$AU252),IF(Data!$AT252&lt;2.5*Data!$AS252,"1.2",IF(OR(Data!$AS252&gt;2.5,Data!$AS252+Data!$AT252+Data!$AU252&lt;9),"2.2","2")),IF(AND(Data!$AU252&gt;3.5*Data!$AS252,Data!$AU252&gt;3.5*Data!$AT252,Data!$AS252+Data!$AT252+Data!$AU252&gt;11,Data!$AS252+Data!$AT252&lt;2,Data!$Y252&gt;=18),"3",IF((Data!$AS252&gt;3*Data!$AT252),"1.3",IF(AND(Data!$AT252&gt;3*Data!$AS252,Data!$AT252&gt;2),"2.3","3.3")))))</f>
        <v>1.3</v>
      </c>
      <c r="BE252" s="30" t="str">
        <f t="array" ref="BE252">XLOOKUP(Data!$O252,Data!$K252:$N252,$K$1:$N$1,"?",0,1)&amp;XLOOKUP(Data!$P252,Data!$K252:$N252,$K$1:$N$1,"?",0,1)&amp;XLOOKUP(Data!$Q252,Data!$K252:$N252,$K$1:$N$1,"?",0,1)</f>
        <v>CID</v>
      </c>
      <c r="BF252" s="30" t="str">
        <f t="array" ref="BF252">XLOOKUP(Data!$S252,Data!$C252:$F252,$C$1:$F$1,"?",0,1)&amp;XLOOKUP(Data!$T252,Data!$C252:$F252,$C$1:$F$1,"?",0,1)&amp;XLOOKUP(Data!$U252,Data!$C252:$F252,$C$1:$F$1,"?",0,1)</f>
        <v>ICD</v>
      </c>
      <c r="BG252" s="30" t="str">
        <f t="array" ref="BG252">XLOOKUP(Data!$W252,Data!$G252:$J252,$G$1:$J$1,"?",0,1)&amp;XLOOKUP(Data!$X252,Data!$G252:$J252,$G$1:$J$1,"?",0,1)&amp;XLOOKUP(Data!$Y252,Data!$G252:$J252,$G$1:$J$1,"?",0,1)</f>
        <v>CID</v>
      </c>
      <c r="BH252" s="30" t="str">
        <f>VLOOKUP(LEFT(Data!$BE252,Data!$BB252),'Key 2'!$A$1:$C$40,2,FALSE)</f>
        <v>DIC</v>
      </c>
      <c r="BI252" s="30" t="str">
        <f>VLOOKUP(LEFT(Data!$BF252,Data!$BC252),'Key 2'!$A$1:$C$40,2,FALSE)</f>
        <v>IC</v>
      </c>
      <c r="BJ252" s="30" t="str">
        <f>VLOOKUP(LEFT(Data!$BG252,Data!$BD252),'Key 2'!$A$1:$C$40,2,FALSE)</f>
        <v>C</v>
      </c>
      <c r="BK252" s="30" t="str">
        <f>IF(AND(Data!$AV252&gt;=15,Data!$O252&gt;=20),"DG",IF(AND(Data!$AW252&gt;=15,Data!$S252&gt;=20),"MG",IF(AND(Data!$AV252&gt;=15,Data!$W252&gt;=20),"LG","0")))</f>
        <v>DG</v>
      </c>
      <c r="BL252" s="30" t="str">
        <f>IF(AND(Data!$BK252="DG",Data!$AW252&gt;=15,Data!$S252&gt;=20,Data!$BH252&lt;&gt;Data!$BI252),"MG","LG")</f>
        <v>MG</v>
      </c>
      <c r="BM252" s="30" t="str">
        <f>IF(Data!$BK252="DG",Data!$BH252,IF(Data!$BK252="MG",Data!$BI252,Data!$BJ252))</f>
        <v>DIC</v>
      </c>
      <c r="BN252" s="30" t="str">
        <f>IF(Data!$BL252="DG",Data!$BH252,IF(Data!$BL252="MG",Data!$BI252,Data!$BJ252))</f>
        <v>IC</v>
      </c>
      <c r="BO252" s="40"/>
      <c r="BP252" s="40"/>
      <c r="BQ252" s="40"/>
      <c r="BR252" s="41"/>
      <c r="BS252" s="41"/>
      <c r="BT252" s="41" t="str">
        <f>VLOOKUP(Data!$BR252,'Key 1'!$B$1:$D$15,2,FALSE)</f>
        <v>TI</v>
      </c>
      <c r="BU252" s="41" t="str">
        <f>VLOOKUP(Data!$BS252,'Key 1'!$B$1:$D$15,2,FALSE)</f>
        <v>TI</v>
      </c>
      <c r="BV252" s="41">
        <f>VLOOKUP(Data!$BR252,'Key 1'!$B$1:$D$15,3,FALSE)</f>
        <v>0</v>
      </c>
      <c r="BW252" s="41">
        <f>VLOOKUP(Data!$BS252,'Key 1'!$B$1:$D$15,3,FALSE)</f>
        <v>0</v>
      </c>
      <c r="BX252" s="41" t="str">
        <f>IF(Data!$BK252="DG",IF(INT(Data!$BB252)-Data!$BB252&lt;0,"Low","High"),IF(Data!$BK252="MG",IF(INT(Data!$BC252)-Data!$BC252&lt;0,"Low","High"),IF(Data!$BK252="LG",IF(INT(Data!$BD252)-Data!$BD252&lt;0,"Low","High"),"High")))</f>
        <v>Low</v>
      </c>
      <c r="BY252" s="41" t="str">
        <f>IF(Data!$BL252="DG",IF(INT(Data!$BB252)-Data!$BB252&lt;0,"Low","High"),IF(Data!$BL252="MG",IF(INT(Data!$BC252)-Data!$BC252&lt;0,"Low","High"),IF(Data!$BL252="LG",IF(INT(Data!$BD252)-Data!$BD252&lt;0,"Low","High"),"High")))</f>
        <v>Low</v>
      </c>
      <c r="BZ252" s="41" t="str">
        <f>IF(AND(Data!$BX252="High",Data!$BY252="High"),"High","Low")</f>
        <v>Low</v>
      </c>
      <c r="CA252" s="41" t="str">
        <f>IF(AND(Data!$BM252=Data!$BT252,Data!$BN252=Data!$BU252),"Matched",IF(Data!$BM252=Data!$BT252,"Sec Missed", IF(Data!$BN252=Data!$BU252," Pri Missed", "Both Missed")))</f>
        <v>Both Missed</v>
      </c>
      <c r="CB252" s="42">
        <v>100.0</v>
      </c>
      <c r="CC252" s="42">
        <v>100.0</v>
      </c>
      <c r="CD252" s="42">
        <v>100.0</v>
      </c>
      <c r="CE252" s="43" t="s">
        <v>96</v>
      </c>
      <c r="CF252" s="43" t="s">
        <v>96</v>
      </c>
      <c r="CG252" s="43" t="s">
        <v>3</v>
      </c>
      <c r="CH252" s="45" t="s">
        <v>96</v>
      </c>
      <c r="CI252" s="43" t="s">
        <v>97</v>
      </c>
      <c r="CJ252" s="42">
        <v>100.0</v>
      </c>
      <c r="CK252" s="43" t="s">
        <v>3</v>
      </c>
      <c r="CL252" s="43" t="s">
        <v>98</v>
      </c>
      <c r="CM252" s="42">
        <v>100.0</v>
      </c>
      <c r="CN252" s="43" t="s">
        <v>99</v>
      </c>
      <c r="CO252" s="1"/>
      <c r="CP252" s="1"/>
      <c r="CQ252" s="1"/>
      <c r="CR252" s="1"/>
      <c r="CS252" s="1"/>
      <c r="CT252" s="1"/>
      <c r="CU252" s="1"/>
    </row>
    <row r="253" ht="48.0" customHeight="1">
      <c r="A253" s="28">
        <v>2407.0</v>
      </c>
      <c r="B253" s="29">
        <v>14.5</v>
      </c>
      <c r="C253" s="30">
        <v>19.0</v>
      </c>
      <c r="D253" s="30">
        <v>9.0</v>
      </c>
      <c r="E253" s="30">
        <v>2.0</v>
      </c>
      <c r="F253" s="30">
        <v>4.0</v>
      </c>
      <c r="G253" s="30">
        <v>25.0</v>
      </c>
      <c r="H253" s="30">
        <v>20.0</v>
      </c>
      <c r="I253" s="30">
        <v>15.0</v>
      </c>
      <c r="J253" s="30">
        <v>28.0</v>
      </c>
      <c r="K253" s="30">
        <v>22.0</v>
      </c>
      <c r="L253" s="30">
        <v>12.0</v>
      </c>
      <c r="M253" s="30">
        <v>6.0</v>
      </c>
      <c r="N253" s="30">
        <v>19.0</v>
      </c>
      <c r="O253" s="31">
        <f>LARGE(Data!$K253:$N253,1)</f>
        <v>22</v>
      </c>
      <c r="P253" s="31">
        <f>LARGE(Data!$K253:$N253,2)</f>
        <v>19</v>
      </c>
      <c r="Q253" s="31">
        <f>LARGE(Data!$K253:$N253,3)</f>
        <v>12</v>
      </c>
      <c r="R253" s="31">
        <f>LARGE(Data!$K253:$N253,4)</f>
        <v>6</v>
      </c>
      <c r="S253" s="32">
        <f>LARGE(Data!$C253:$F253,1)</f>
        <v>19</v>
      </c>
      <c r="T253" s="32">
        <f>LARGE(Data!$C253:$F253,2)</f>
        <v>9</v>
      </c>
      <c r="U253" s="32">
        <f>LARGE(Data!$C253:$F253,3)</f>
        <v>4</v>
      </c>
      <c r="V253" s="32">
        <f>LARGE(Data!$C253:$F253,4)</f>
        <v>2</v>
      </c>
      <c r="W253" s="33">
        <f>LARGE(Data!$G253:$J253,1)</f>
        <v>28</v>
      </c>
      <c r="X253" s="33">
        <f>LARGE(Data!$G253:$J253,2)</f>
        <v>25</v>
      </c>
      <c r="Y253" s="33">
        <f>LARGE(Data!$G253:$J253,3)</f>
        <v>20</v>
      </c>
      <c r="Z253" s="33">
        <f>LARGE(Data!$G253:$J253,4)</f>
        <v>15</v>
      </c>
      <c r="AA253" s="30">
        <f>Data!$O253-Data!$P253</f>
        <v>3</v>
      </c>
      <c r="AB253" s="30">
        <f>Data!$P253-Data!$Q253</f>
        <v>7</v>
      </c>
      <c r="AC253" s="30">
        <f>Data!$Q253-Data!$R253</f>
        <v>6</v>
      </c>
      <c r="AD253" s="30">
        <f>(Data!$AA253+Data!$AB253)/SUM(Data!$AA253:$AC253)</f>
        <v>0.625</v>
      </c>
      <c r="AE253" s="31">
        <f>Data!$AA253^2/SQRT(Data!$AA253^2+Data!$AB253^2+Data!$AC253^2)</f>
        <v>0.9282791216</v>
      </c>
      <c r="AF253" s="31">
        <f>Data!$AB253^2/SQRT(Data!$AA253^2+Data!$AB253^2+Data!$AC253^2)</f>
        <v>5.053964107</v>
      </c>
      <c r="AG253" s="31">
        <f>Data!$AC253^2/SQRT(Data!$AA253^2+Data!$AB253^2+Data!$AC253^2)</f>
        <v>3.713116487</v>
      </c>
      <c r="AH253" s="30">
        <f>Data!$S253-Data!$T253</f>
        <v>10</v>
      </c>
      <c r="AI253" s="30">
        <f>Data!$T253-Data!$U253</f>
        <v>5</v>
      </c>
      <c r="AJ253" s="30">
        <f>Data!$U253-Data!$V253</f>
        <v>2</v>
      </c>
      <c r="AK253" s="30">
        <f>(Data!$AH253+Data!$AI253)/(Data!$AH253+Data!$AI253+Data!$AJ253)</f>
        <v>0.8823529412</v>
      </c>
      <c r="AL253" s="32">
        <f>Data!$AH253^2/SQRT(Data!$AH253^2+Data!$AI253^2+Data!$AJ253^2)</f>
        <v>8.804509063</v>
      </c>
      <c r="AM253" s="32">
        <f>Data!$AI253^2/SQRT(Data!$AH253^2+Data!$AI253^2+Data!$AJ253^2)</f>
        <v>2.201127266</v>
      </c>
      <c r="AN253" s="32">
        <f>Data!$AJ253^2/SQRT(Data!$AH253^2+Data!$AI253^2+Data!$AJ253^2)</f>
        <v>0.3521803625</v>
      </c>
      <c r="AO253" s="30">
        <f>Data!$W253-Data!$X253</f>
        <v>3</v>
      </c>
      <c r="AP253" s="30">
        <f>Data!$X253-Data!$Y253</f>
        <v>5</v>
      </c>
      <c r="AQ253" s="30">
        <f>Data!$Y253-Data!$Z253</f>
        <v>5</v>
      </c>
      <c r="AR253" s="30">
        <f>(Data!$AO253+Data!$AP253)/(Data!$AO253+Data!$AP253+Data!$AQ253)</f>
        <v>0.6153846154</v>
      </c>
      <c r="AS253" s="33">
        <f>Data!$AO253^2/SQRT(Data!$AO253^2+Data!$AP253^2+Data!$AQ253^2)</f>
        <v>1.171700199</v>
      </c>
      <c r="AT253" s="33">
        <f>Data!$AP253^2/SQRT(Data!$AO253^2+Data!$AP253^2+Data!$AQ253^2)</f>
        <v>3.254722775</v>
      </c>
      <c r="AU253" s="33">
        <f>Data!$AQ253^2/SQRT(Data!$AO253^2+Data!$AP253^2+Data!$AQ253^2)</f>
        <v>3.254722775</v>
      </c>
      <c r="AV253" s="34">
        <f>_xlfn.VAR.P(Data!$K253:$N253)</f>
        <v>38.6875</v>
      </c>
      <c r="AW253" s="35">
        <f>_xlfn.VAR.P(Data!$C253:$F253)</f>
        <v>43.25</v>
      </c>
      <c r="AX253" s="36">
        <f>_xlfn.VAR.P(Data!$G253:$J253)</f>
        <v>24.5</v>
      </c>
      <c r="AY253" s="37"/>
      <c r="AZ253" s="38"/>
      <c r="BA253" s="39"/>
      <c r="BB253" s="30" t="str">
        <f>IF(AND(Data!$AE253&gt;Data!$AF253,Data!$AE253&gt;Data!$AG253),"1",IF(AND(Data!$AF253&gt;Data!$AE253,Data!$AF253&gt;Data!$AG253),IF(Data!$AF253&lt;2.5*Data!$AE253,"1.2",IF(OR(Data!$AE253&gt;2.5,Data!$AE253+Data!$AF253+Data!$AG253&lt;9),"2.2","2")),IF(AND(Data!$AG253&gt;3.5*Data!$AE253,Data!$AG253&gt;3.5*Data!$AF253,Data!$AE253+Data!$AF253+Data!$AG253&gt;11,Data!$AE253+Data!$AF253&lt;2,Data!$Q253&gt;=18),"3",IF((Data!$AE253&gt;3*Data!$AF253),"1.3",IF(AND(Data!$AF253&gt;3*Data!$AE253,Data!$AF253&gt;2),"2.3","3.3")))))</f>
        <v>2</v>
      </c>
      <c r="BC253" s="30" t="str">
        <f>IF(AND(Data!$AL253&gt;Data!$AM253,Data!$AL253&gt;Data!$AN253),"1",IF(AND(Data!$AM253&gt;Data!$AL253,Data!$AM253&gt;Data!$AN253),IF(Data!$AM253&lt;2.5*Data!$AL253,"1.2",IF(OR(Data!$AL253&gt;2.5,Data!$AL253+Data!$AM253+Data!$AN253&lt;9),"2.2","2")),IF(AND(Data!$AN253&gt;3.5*Data!$AL253,Data!$AN253&gt;3.5*Data!$AM253,Data!$AL253+Data!$AM253+Data!$AN253&gt;11,Data!$AL253+Data!$AM253&lt;2,Data!$U253&gt;=18),"3",IF((Data!$AL253&gt;3*Data!$AM253),"1.3",IF(AND(Data!$AM253&gt;3*Data!$AL253,Data!$AM253&gt;2),"2.3","3.3")))))</f>
        <v>1</v>
      </c>
      <c r="BD253" s="30" t="str">
        <f>IF(AND(Data!$AS253&gt;Data!$AT253,Data!$AS253&gt;Data!$AU253),"1",IF(AND(Data!$AT253&gt;Data!$AS253,Data!$AT253&gt;Data!$AU253),IF(Data!$AT253&lt;2.5*Data!$AS253,"1.2",IF(OR(Data!$AS253&gt;2.5,Data!$AS253+Data!$AT253+Data!$AU253&lt;9),"2.2","2")),IF(AND(Data!$AU253&gt;3.5*Data!$AS253,Data!$AU253&gt;3.5*Data!$AT253,Data!$AS253+Data!$AT253+Data!$AU253&gt;11,Data!$AS253+Data!$AT253&lt;2,Data!$Y253&gt;=18),"3",IF((Data!$AS253&gt;3*Data!$AT253),"1.3",IF(AND(Data!$AT253&gt;3*Data!$AS253,Data!$AT253&gt;2),"2.3","3.3")))))</f>
        <v>3.3</v>
      </c>
      <c r="BE253" s="30" t="str">
        <f t="array" ref="BE253">XLOOKUP(Data!$O253,Data!$K253:$N253,$K$1:$N$1,"?",0,1)&amp;XLOOKUP(Data!$P253,Data!$K253:$N253,$K$1:$N$1,"?",0,1)&amp;XLOOKUP(Data!$Q253,Data!$K253:$N253,$K$1:$N$1,"?",0,1)</f>
        <v>DCI</v>
      </c>
      <c r="BF253" s="30" t="str">
        <f t="array" ref="BF253">XLOOKUP(Data!$S253,Data!$C253:$F253,$C$1:$F$1,"?",0,1)&amp;XLOOKUP(Data!$T253,Data!$C253:$F253,$C$1:$F$1,"?",0,1)&amp;XLOOKUP(Data!$U253,Data!$C253:$F253,$C$1:$F$1,"?",0,1)</f>
        <v>DIC</v>
      </c>
      <c r="BG253" s="30" t="str">
        <f t="array" ref="BG253">XLOOKUP(Data!$W253,Data!$G253:$J253,$G$1:$J$1,"?",0,1)&amp;XLOOKUP(Data!$X253,Data!$G253:$J253,$G$1:$J$1,"?",0,1)&amp;XLOOKUP(Data!$Y253,Data!$G253:$J253,$G$1:$J$1,"?",0,1)</f>
        <v>CDI</v>
      </c>
      <c r="BH253" s="30" t="str">
        <f>VLOOKUP(LEFT(Data!$BE253,Data!$BB253),'Key 2'!$A$1:$C$40,2,FALSE)</f>
        <v>DC</v>
      </c>
      <c r="BI253" s="30" t="str">
        <f>VLOOKUP(LEFT(Data!$BF253,Data!$BC253),'Key 2'!$A$1:$C$40,2,FALSE)</f>
        <v>D</v>
      </c>
      <c r="BJ253" s="30" t="str">
        <f>VLOOKUP(LEFT(Data!$BG253,Data!$BD253),'Key 2'!$A$1:$C$40,2,FALSE)</f>
        <v>DIC</v>
      </c>
      <c r="BK253" s="30" t="str">
        <f>IF(AND(Data!$AV253&gt;=15,Data!$O253&gt;=20),"DG",IF(AND(Data!$AW253&gt;=15,Data!$S253&gt;=20),"MG",IF(AND(Data!$AV253&gt;=15,Data!$W253&gt;=20),"LG","0")))</f>
        <v>DG</v>
      </c>
      <c r="BL253" s="30" t="str">
        <f>IF(AND(Data!$BK253="DG",Data!$AW253&gt;=15,Data!$S253&gt;=20,Data!$BH253&lt;&gt;Data!$BI253),"MG","LG")</f>
        <v>LG</v>
      </c>
      <c r="BM253" s="30" t="str">
        <f>IF(Data!$BK253="DG",Data!$BH253,IF(Data!$BK253="MG",Data!$BI253,Data!$BJ253))</f>
        <v>DC</v>
      </c>
      <c r="BN253" s="30" t="str">
        <f>IF(Data!$BL253="DG",Data!$BH253,IF(Data!$BL253="MG",Data!$BI253,Data!$BJ253))</f>
        <v>DIC</v>
      </c>
      <c r="BO253" s="40"/>
      <c r="BP253" s="40"/>
      <c r="BQ253" s="40"/>
      <c r="BR253" s="41"/>
      <c r="BS253" s="41"/>
      <c r="BT253" s="41" t="str">
        <f>VLOOKUP(Data!$BR253,'Key 1'!$B$1:$D$15,2,FALSE)</f>
        <v>TI</v>
      </c>
      <c r="BU253" s="41" t="str">
        <f>VLOOKUP(Data!$BS253,'Key 1'!$B$1:$D$15,2,FALSE)</f>
        <v>TI</v>
      </c>
      <c r="BV253" s="41">
        <f>VLOOKUP(Data!$BR253,'Key 1'!$B$1:$D$15,3,FALSE)</f>
        <v>0</v>
      </c>
      <c r="BW253" s="41">
        <f>VLOOKUP(Data!$BS253,'Key 1'!$B$1:$D$15,3,FALSE)</f>
        <v>0</v>
      </c>
      <c r="BX253" s="41" t="str">
        <f>IF(Data!$BK253="DG",IF(INT(Data!$BB253)-Data!$BB253&lt;0,"Low","High"),IF(Data!$BK253="MG",IF(INT(Data!$BC253)-Data!$BC253&lt;0,"Low","High"),IF(Data!$BK253="LG",IF(INT(Data!$BD253)-Data!$BD253&lt;0,"Low","High"),"High")))</f>
        <v>High</v>
      </c>
      <c r="BY253" s="41" t="str">
        <f>IF(Data!$BL253="DG",IF(INT(Data!$BB253)-Data!$BB253&lt;0,"Low","High"),IF(Data!$BL253="MG",IF(INT(Data!$BC253)-Data!$BC253&lt;0,"Low","High"),IF(Data!$BL253="LG",IF(INT(Data!$BD253)-Data!$BD253&lt;0,"Low","High"),"High")))</f>
        <v>Low</v>
      </c>
      <c r="BZ253" s="41" t="str">
        <f>IF(AND(Data!$BX253="High",Data!$BY253="High"),"High","Low")</f>
        <v>Low</v>
      </c>
      <c r="CA253" s="41" t="str">
        <f>IF(AND(Data!$BM253=Data!$BT253,Data!$BN253=Data!$BU253),"Matched",IF(Data!$BM253=Data!$BT253,"Sec Missed", IF(Data!$BN253=Data!$BU253," Pri Missed", "Both Missed")))</f>
        <v>Both Missed</v>
      </c>
      <c r="CB253" s="42">
        <v>100.0</v>
      </c>
      <c r="CC253" s="42">
        <v>100.0</v>
      </c>
      <c r="CD253" s="42">
        <v>100.0</v>
      </c>
      <c r="CE253" s="43" t="s">
        <v>17</v>
      </c>
      <c r="CF253" s="43" t="s">
        <v>0</v>
      </c>
      <c r="CG253" s="43" t="s">
        <v>101</v>
      </c>
      <c r="CH253" s="45" t="s">
        <v>17</v>
      </c>
      <c r="CI253" s="43" t="s">
        <v>97</v>
      </c>
      <c r="CJ253" s="42">
        <v>100.0</v>
      </c>
      <c r="CK253" s="43" t="s">
        <v>0</v>
      </c>
      <c r="CL253" s="43" t="s">
        <v>102</v>
      </c>
      <c r="CM253" s="42">
        <v>100.0</v>
      </c>
      <c r="CN253" s="43" t="s">
        <v>99</v>
      </c>
      <c r="CO253" s="1"/>
      <c r="CP253" s="1"/>
      <c r="CQ253" s="1"/>
      <c r="CR253" s="1"/>
      <c r="CS253" s="1"/>
      <c r="CT253" s="1"/>
      <c r="CU253" s="1"/>
    </row>
    <row r="254" ht="48.0" customHeight="1">
      <c r="A254" s="28">
        <v>2408.0</v>
      </c>
      <c r="B254" s="29">
        <v>28.0</v>
      </c>
      <c r="C254" s="30">
        <v>12.0</v>
      </c>
      <c r="D254" s="30">
        <v>14.0</v>
      </c>
      <c r="E254" s="30">
        <v>26.0</v>
      </c>
      <c r="F254" s="30">
        <v>9.0</v>
      </c>
      <c r="G254" s="30">
        <v>14.0</v>
      </c>
      <c r="H254" s="30">
        <v>20.0</v>
      </c>
      <c r="I254" s="30">
        <v>12.0</v>
      </c>
      <c r="J254" s="30">
        <v>16.0</v>
      </c>
      <c r="K254" s="30">
        <v>14.0</v>
      </c>
      <c r="L254" s="30">
        <v>16.0</v>
      </c>
      <c r="M254" s="30">
        <v>21.0</v>
      </c>
      <c r="N254" s="30">
        <v>12.0</v>
      </c>
      <c r="O254" s="31">
        <f>LARGE(Data!$K254:$N254,1)</f>
        <v>21</v>
      </c>
      <c r="P254" s="31">
        <f>LARGE(Data!$K254:$N254,2)</f>
        <v>16</v>
      </c>
      <c r="Q254" s="31">
        <f>LARGE(Data!$K254:$N254,3)</f>
        <v>14</v>
      </c>
      <c r="R254" s="31">
        <f>LARGE(Data!$K254:$N254,4)</f>
        <v>12</v>
      </c>
      <c r="S254" s="32">
        <f>LARGE(Data!$C254:$F254,1)</f>
        <v>26</v>
      </c>
      <c r="T254" s="32">
        <f>LARGE(Data!$C254:$F254,2)</f>
        <v>14</v>
      </c>
      <c r="U254" s="32">
        <f>LARGE(Data!$C254:$F254,3)</f>
        <v>12</v>
      </c>
      <c r="V254" s="32">
        <f>LARGE(Data!$C254:$F254,4)</f>
        <v>9</v>
      </c>
      <c r="W254" s="33">
        <f>LARGE(Data!$G254:$J254,1)</f>
        <v>20</v>
      </c>
      <c r="X254" s="33">
        <f>LARGE(Data!$G254:$J254,2)</f>
        <v>16</v>
      </c>
      <c r="Y254" s="33">
        <f>LARGE(Data!$G254:$J254,3)</f>
        <v>14</v>
      </c>
      <c r="Z254" s="33">
        <f>LARGE(Data!$G254:$J254,4)</f>
        <v>12</v>
      </c>
      <c r="AA254" s="30">
        <f>Data!$O254-Data!$P254</f>
        <v>5</v>
      </c>
      <c r="AB254" s="30">
        <f>Data!$P254-Data!$Q254</f>
        <v>2</v>
      </c>
      <c r="AC254" s="30">
        <f>Data!$Q254-Data!$R254</f>
        <v>2</v>
      </c>
      <c r="AD254" s="30">
        <f>(Data!$AA254+Data!$AB254)/SUM(Data!$AA254:$AC254)</f>
        <v>0.7777777778</v>
      </c>
      <c r="AE254" s="31">
        <f>Data!$AA254^2/SQRT(Data!$AA254^2+Data!$AB254^2+Data!$AC254^2)</f>
        <v>4.351941399</v>
      </c>
      <c r="AF254" s="31">
        <f>Data!$AB254^2/SQRT(Data!$AA254^2+Data!$AB254^2+Data!$AC254^2)</f>
        <v>0.6963106238</v>
      </c>
      <c r="AG254" s="31">
        <f>Data!$AC254^2/SQRT(Data!$AA254^2+Data!$AB254^2+Data!$AC254^2)</f>
        <v>0.6963106238</v>
      </c>
      <c r="AH254" s="30">
        <f>Data!$S254-Data!$T254</f>
        <v>12</v>
      </c>
      <c r="AI254" s="30">
        <f>Data!$T254-Data!$U254</f>
        <v>2</v>
      </c>
      <c r="AJ254" s="30">
        <f>Data!$U254-Data!$V254</f>
        <v>3</v>
      </c>
      <c r="AK254" s="30">
        <f>(Data!$AH254+Data!$AI254)/(Data!$AH254+Data!$AI254+Data!$AJ254)</f>
        <v>0.8235294118</v>
      </c>
      <c r="AL254" s="32">
        <f>Data!$AH254^2/SQRT(Data!$AH254^2+Data!$AI254^2+Data!$AJ254^2)</f>
        <v>11.49245114</v>
      </c>
      <c r="AM254" s="32">
        <f>Data!$AI254^2/SQRT(Data!$AH254^2+Data!$AI254^2+Data!$AJ254^2)</f>
        <v>0.3192347538</v>
      </c>
      <c r="AN254" s="32">
        <f>Data!$AJ254^2/SQRT(Data!$AH254^2+Data!$AI254^2+Data!$AJ254^2)</f>
        <v>0.718278196</v>
      </c>
      <c r="AO254" s="30">
        <f>Data!$W254-Data!$X254</f>
        <v>4</v>
      </c>
      <c r="AP254" s="30">
        <f>Data!$X254-Data!$Y254</f>
        <v>2</v>
      </c>
      <c r="AQ254" s="30">
        <f>Data!$Y254-Data!$Z254</f>
        <v>2</v>
      </c>
      <c r="AR254" s="30">
        <f>(Data!$AO254+Data!$AP254)/(Data!$AO254+Data!$AP254+Data!$AQ254)</f>
        <v>0.75</v>
      </c>
      <c r="AS254" s="33">
        <f>Data!$AO254^2/SQRT(Data!$AO254^2+Data!$AP254^2+Data!$AQ254^2)</f>
        <v>3.265986324</v>
      </c>
      <c r="AT254" s="33">
        <f>Data!$AP254^2/SQRT(Data!$AO254^2+Data!$AP254^2+Data!$AQ254^2)</f>
        <v>0.8164965809</v>
      </c>
      <c r="AU254" s="33">
        <f>Data!$AQ254^2/SQRT(Data!$AO254^2+Data!$AP254^2+Data!$AQ254^2)</f>
        <v>0.8164965809</v>
      </c>
      <c r="AV254" s="34">
        <f>_xlfn.VAR.P(Data!$K254:$N254)</f>
        <v>11.1875</v>
      </c>
      <c r="AW254" s="35">
        <f>_xlfn.VAR.P(Data!$C254:$F254)</f>
        <v>41.6875</v>
      </c>
      <c r="AX254" s="36">
        <f>_xlfn.VAR.P(Data!$G254:$J254)</f>
        <v>8.75</v>
      </c>
      <c r="AY254" s="37"/>
      <c r="AZ254" s="38"/>
      <c r="BA254" s="39"/>
      <c r="BB254" s="30" t="str">
        <f>IF(AND(Data!$AE254&gt;Data!$AF254,Data!$AE254&gt;Data!$AG254),"1",IF(AND(Data!$AF254&gt;Data!$AE254,Data!$AF254&gt;Data!$AG254),IF(Data!$AF254&lt;2.5*Data!$AE254,"1.2",IF(OR(Data!$AE254&gt;2.5,Data!$AE254+Data!$AF254+Data!$AG254&lt;9),"2.2","2")),IF(AND(Data!$AG254&gt;3.5*Data!$AE254,Data!$AG254&gt;3.5*Data!$AF254,Data!$AE254+Data!$AF254+Data!$AG254&gt;11,Data!$AE254+Data!$AF254&lt;2,Data!$Q254&gt;=18),"3",IF((Data!$AE254&gt;3*Data!$AF254),"1.3",IF(AND(Data!$AF254&gt;3*Data!$AE254,Data!$AF254&gt;2),"2.3","3.3")))))</f>
        <v>1</v>
      </c>
      <c r="BC254" s="30" t="str">
        <f>IF(AND(Data!$AL254&gt;Data!$AM254,Data!$AL254&gt;Data!$AN254),"1",IF(AND(Data!$AM254&gt;Data!$AL254,Data!$AM254&gt;Data!$AN254),IF(Data!$AM254&lt;2.5*Data!$AL254,"1.2",IF(OR(Data!$AL254&gt;2.5,Data!$AL254+Data!$AM254+Data!$AN254&lt;9),"2.2","2")),IF(AND(Data!$AN254&gt;3.5*Data!$AL254,Data!$AN254&gt;3.5*Data!$AM254,Data!$AL254+Data!$AM254+Data!$AN254&gt;11,Data!$AL254+Data!$AM254&lt;2,Data!$U254&gt;=18),"3",IF((Data!$AL254&gt;3*Data!$AM254),"1.3",IF(AND(Data!$AM254&gt;3*Data!$AL254,Data!$AM254&gt;2),"2.3","3.3")))))</f>
        <v>1</v>
      </c>
      <c r="BD254" s="30" t="str">
        <f>IF(AND(Data!$AS254&gt;Data!$AT254,Data!$AS254&gt;Data!$AU254),"1",IF(AND(Data!$AT254&gt;Data!$AS254,Data!$AT254&gt;Data!$AU254),IF(Data!$AT254&lt;2.5*Data!$AS254,"1.2",IF(OR(Data!$AS254&gt;2.5,Data!$AS254+Data!$AT254+Data!$AU254&lt;9),"2.2","2")),IF(AND(Data!$AU254&gt;3.5*Data!$AS254,Data!$AU254&gt;3.5*Data!$AT254,Data!$AS254+Data!$AT254+Data!$AU254&gt;11,Data!$AS254+Data!$AT254&lt;2,Data!$Y254&gt;=18),"3",IF((Data!$AS254&gt;3*Data!$AT254),"1.3",IF(AND(Data!$AT254&gt;3*Data!$AS254,Data!$AT254&gt;2),"2.3","3.3")))))</f>
        <v>1</v>
      </c>
      <c r="BE254" s="30" t="str">
        <f t="array" ref="BE254">XLOOKUP(Data!$O254,Data!$K254:$N254,$K$1:$N$1,"?",0,1)&amp;XLOOKUP(Data!$P254,Data!$K254:$N254,$K$1:$N$1,"?",0,1)&amp;XLOOKUP(Data!$Q254,Data!$K254:$N254,$K$1:$N$1,"?",0,1)</f>
        <v>SID</v>
      </c>
      <c r="BF254" s="30" t="str">
        <f t="array" ref="BF254">XLOOKUP(Data!$S254,Data!$C254:$F254,$C$1:$F$1,"?",0,1)&amp;XLOOKUP(Data!$T254,Data!$C254:$F254,$C$1:$F$1,"?",0,1)&amp;XLOOKUP(Data!$U254,Data!$C254:$F254,$C$1:$F$1,"?",0,1)</f>
        <v>SID</v>
      </c>
      <c r="BG254" s="30" t="str">
        <f t="array" ref="BG254">XLOOKUP(Data!$W254,Data!$G254:$J254,$G$1:$J$1,"?",0,1)&amp;XLOOKUP(Data!$X254,Data!$G254:$J254,$G$1:$J$1,"?",0,1)&amp;XLOOKUP(Data!$Y254,Data!$G254:$J254,$G$1:$J$1,"?",0,1)</f>
        <v>ICD</v>
      </c>
      <c r="BH254" s="30" t="str">
        <f>VLOOKUP(LEFT(Data!$BE254,Data!$BB254),'Key 2'!$A$1:$C$40,2,FALSE)</f>
        <v>S</v>
      </c>
      <c r="BI254" s="30" t="str">
        <f>VLOOKUP(LEFT(Data!$BF254,Data!$BC254),'Key 2'!$A$1:$C$40,2,FALSE)</f>
        <v>S</v>
      </c>
      <c r="BJ254" s="30" t="str">
        <f>VLOOKUP(LEFT(Data!$BG254,Data!$BD254),'Key 2'!$A$1:$C$40,2,FALSE)</f>
        <v>I</v>
      </c>
      <c r="BK254" s="30" t="str">
        <f>IF(AND(Data!$AV254&gt;=15,Data!$O254&gt;=20),"DG",IF(AND(Data!$AW254&gt;=15,Data!$S254&gt;=20),"MG",IF(AND(Data!$AV254&gt;=15,Data!$W254&gt;=20),"LG","0")))</f>
        <v>MG</v>
      </c>
      <c r="BL254" s="30" t="str">
        <f>IF(AND(Data!$BK254="DG",Data!$AW254&gt;=15,Data!$S254&gt;=20,Data!$BH254&lt;&gt;Data!$BI254),"MG","LG")</f>
        <v>LG</v>
      </c>
      <c r="BM254" s="30" t="str">
        <f>IF(Data!$BK254="DG",Data!$BH254,IF(Data!$BK254="MG",Data!$BI254,Data!$BJ254))</f>
        <v>S</v>
      </c>
      <c r="BN254" s="30" t="str">
        <f>IF(Data!$BL254="DG",Data!$BH254,IF(Data!$BL254="MG",Data!$BI254,Data!$BJ254))</f>
        <v>I</v>
      </c>
      <c r="BO254" s="40"/>
      <c r="BP254" s="40"/>
      <c r="BQ254" s="40"/>
      <c r="BR254" s="41"/>
      <c r="BS254" s="41"/>
      <c r="BT254" s="41" t="str">
        <f>VLOOKUP(Data!$BR254,'Key 1'!$B$1:$D$15,2,FALSE)</f>
        <v>TI</v>
      </c>
      <c r="BU254" s="41" t="str">
        <f>VLOOKUP(Data!$BS254,'Key 1'!$B$1:$D$15,2,FALSE)</f>
        <v>TI</v>
      </c>
      <c r="BV254" s="41">
        <f>VLOOKUP(Data!$BR254,'Key 1'!$B$1:$D$15,3,FALSE)</f>
        <v>0</v>
      </c>
      <c r="BW254" s="41">
        <f>VLOOKUP(Data!$BS254,'Key 1'!$B$1:$D$15,3,FALSE)</f>
        <v>0</v>
      </c>
      <c r="BX254" s="41" t="str">
        <f>IF(Data!$BK254="DG",IF(INT(Data!$BB254)-Data!$BB254&lt;0,"Low","High"),IF(Data!$BK254="MG",IF(INT(Data!$BC254)-Data!$BC254&lt;0,"Low","High"),IF(Data!$BK254="LG",IF(INT(Data!$BD254)-Data!$BD254&lt;0,"Low","High"),"High")))</f>
        <v>High</v>
      </c>
      <c r="BY254" s="41" t="str">
        <f>IF(Data!$BL254="DG",IF(INT(Data!$BB254)-Data!$BB254&lt;0,"Low","High"),IF(Data!$BL254="MG",IF(INT(Data!$BC254)-Data!$BC254&lt;0,"Low","High"),IF(Data!$BL254="LG",IF(INT(Data!$BD254)-Data!$BD254&lt;0,"Low","High"),"High")))</f>
        <v>High</v>
      </c>
      <c r="BZ254" s="41" t="str">
        <f>IF(AND(Data!$BX254="High",Data!$BY254="High"),"High","Low")</f>
        <v>High</v>
      </c>
      <c r="CA254" s="41" t="str">
        <f>IF(AND(Data!$BM254=Data!$BT254,Data!$BN254=Data!$BU254),"Matched",IF(Data!$BM254=Data!$BT254,"Sec Missed", IF(Data!$BN254=Data!$BU254," Pri Missed", "Both Missed")))</f>
        <v>Both Missed</v>
      </c>
      <c r="CB254" s="42">
        <v>100.0</v>
      </c>
      <c r="CC254" s="42">
        <v>100.0</v>
      </c>
      <c r="CD254" s="43" t="s">
        <v>100</v>
      </c>
      <c r="CE254" s="43" t="s">
        <v>2</v>
      </c>
      <c r="CF254" s="43" t="s">
        <v>2</v>
      </c>
      <c r="CG254" s="44"/>
      <c r="CH254" s="45" t="s">
        <v>2</v>
      </c>
      <c r="CI254" s="43" t="s">
        <v>102</v>
      </c>
      <c r="CJ254" s="42">
        <v>100.0</v>
      </c>
      <c r="CK254" s="43" t="s">
        <v>2</v>
      </c>
      <c r="CL254" s="43" t="s">
        <v>102</v>
      </c>
      <c r="CM254" s="42">
        <v>100.0</v>
      </c>
      <c r="CN254" s="43" t="s">
        <v>99</v>
      </c>
      <c r="CO254" s="1"/>
      <c r="CP254" s="1"/>
      <c r="CQ254" s="1"/>
      <c r="CR254" s="1"/>
      <c r="CS254" s="1"/>
      <c r="CT254" s="1"/>
      <c r="CU254" s="1"/>
    </row>
    <row r="255" ht="48.0" customHeight="1">
      <c r="A255" s="28">
        <v>2409.0</v>
      </c>
      <c r="B255" s="29">
        <v>28.0</v>
      </c>
      <c r="C255" s="30">
        <v>14.0</v>
      </c>
      <c r="D255" s="30">
        <v>22.0</v>
      </c>
      <c r="E255" s="30">
        <v>13.0</v>
      </c>
      <c r="F255" s="30">
        <v>19.0</v>
      </c>
      <c r="G255" s="30">
        <v>21.0</v>
      </c>
      <c r="H255" s="30">
        <v>23.5</v>
      </c>
      <c r="I255" s="30">
        <v>4.0</v>
      </c>
      <c r="J255" s="30">
        <v>16.0</v>
      </c>
      <c r="K255" s="30">
        <v>17.0</v>
      </c>
      <c r="L255" s="30">
        <v>22.0</v>
      </c>
      <c r="M255" s="30">
        <v>7.0</v>
      </c>
      <c r="N255" s="30">
        <v>18.0</v>
      </c>
      <c r="O255" s="31">
        <f>LARGE(Data!$K255:$N255,1)</f>
        <v>22</v>
      </c>
      <c r="P255" s="31">
        <f>LARGE(Data!$K255:$N255,2)</f>
        <v>18</v>
      </c>
      <c r="Q255" s="31">
        <f>LARGE(Data!$K255:$N255,3)</f>
        <v>17</v>
      </c>
      <c r="R255" s="31">
        <f>LARGE(Data!$K255:$N255,4)</f>
        <v>7</v>
      </c>
      <c r="S255" s="32">
        <f>LARGE(Data!$C255:$F255,1)</f>
        <v>22</v>
      </c>
      <c r="T255" s="32">
        <f>LARGE(Data!$C255:$F255,2)</f>
        <v>19</v>
      </c>
      <c r="U255" s="32">
        <f>LARGE(Data!$C255:$F255,3)</f>
        <v>14</v>
      </c>
      <c r="V255" s="32">
        <f>LARGE(Data!$C255:$F255,4)</f>
        <v>13</v>
      </c>
      <c r="W255" s="33">
        <f>LARGE(Data!$G255:$J255,1)</f>
        <v>23.5</v>
      </c>
      <c r="X255" s="33">
        <f>LARGE(Data!$G255:$J255,2)</f>
        <v>21</v>
      </c>
      <c r="Y255" s="33">
        <f>LARGE(Data!$G255:$J255,3)</f>
        <v>16</v>
      </c>
      <c r="Z255" s="33">
        <f>LARGE(Data!$G255:$J255,4)</f>
        <v>4</v>
      </c>
      <c r="AA255" s="30">
        <f>Data!$O255-Data!$P255</f>
        <v>4</v>
      </c>
      <c r="AB255" s="30">
        <f>Data!$P255-Data!$Q255</f>
        <v>1</v>
      </c>
      <c r="AC255" s="30">
        <f>Data!$Q255-Data!$R255</f>
        <v>10</v>
      </c>
      <c r="AD255" s="30">
        <f>(Data!$AA255+Data!$AB255)/SUM(Data!$AA255:$AC255)</f>
        <v>0.3333333333</v>
      </c>
      <c r="AE255" s="31">
        <f>Data!$AA255^2/SQRT(Data!$AA255^2+Data!$AB255^2+Data!$AC255^2)</f>
        <v>1.479200523</v>
      </c>
      <c r="AF255" s="31">
        <f>Data!$AB255^2/SQRT(Data!$AA255^2+Data!$AB255^2+Data!$AC255^2)</f>
        <v>0.0924500327</v>
      </c>
      <c r="AG255" s="31">
        <f>Data!$AC255^2/SQRT(Data!$AA255^2+Data!$AB255^2+Data!$AC255^2)</f>
        <v>9.24500327</v>
      </c>
      <c r="AH255" s="30">
        <f>Data!$S255-Data!$T255</f>
        <v>3</v>
      </c>
      <c r="AI255" s="30">
        <f>Data!$T255-Data!$U255</f>
        <v>5</v>
      </c>
      <c r="AJ255" s="30">
        <f>Data!$U255-Data!$V255</f>
        <v>1</v>
      </c>
      <c r="AK255" s="30">
        <f>(Data!$AH255+Data!$AI255)/(Data!$AH255+Data!$AI255+Data!$AJ255)</f>
        <v>0.8888888889</v>
      </c>
      <c r="AL255" s="32">
        <f>Data!$AH255^2/SQRT(Data!$AH255^2+Data!$AI255^2+Data!$AJ255^2)</f>
        <v>1.521277659</v>
      </c>
      <c r="AM255" s="32">
        <f>Data!$AI255^2/SQRT(Data!$AH255^2+Data!$AI255^2+Data!$AJ255^2)</f>
        <v>4.225771274</v>
      </c>
      <c r="AN255" s="32">
        <f>Data!$AJ255^2/SQRT(Data!$AH255^2+Data!$AI255^2+Data!$AJ255^2)</f>
        <v>0.1690308509</v>
      </c>
      <c r="AO255" s="30">
        <f>Data!$W255-Data!$X255</f>
        <v>2.5</v>
      </c>
      <c r="AP255" s="30">
        <f>Data!$X255-Data!$Y255</f>
        <v>5</v>
      </c>
      <c r="AQ255" s="30">
        <f>Data!$Y255-Data!$Z255</f>
        <v>12</v>
      </c>
      <c r="AR255" s="30">
        <f>(Data!$AO255+Data!$AP255)/(Data!$AO255+Data!$AP255+Data!$AQ255)</f>
        <v>0.3846153846</v>
      </c>
      <c r="AS255" s="33">
        <f>Data!$AO255^2/SQRT(Data!$AO255^2+Data!$AP255^2+Data!$AQ255^2)</f>
        <v>0.4721184841</v>
      </c>
      <c r="AT255" s="33">
        <f>Data!$AP255^2/SQRT(Data!$AO255^2+Data!$AP255^2+Data!$AQ255^2)</f>
        <v>1.888473937</v>
      </c>
      <c r="AU255" s="33">
        <f>Data!$AQ255^2/SQRT(Data!$AO255^2+Data!$AP255^2+Data!$AQ255^2)</f>
        <v>10.87760987</v>
      </c>
      <c r="AV255" s="34">
        <f>_xlfn.VAR.P(Data!$K255:$N255)</f>
        <v>30.5</v>
      </c>
      <c r="AW255" s="35">
        <f>_xlfn.VAR.P(Data!$C255:$F255)</f>
        <v>13.5</v>
      </c>
      <c r="AX255" s="36">
        <f>_xlfn.VAR.P(Data!$G255:$J255)</f>
        <v>56.296875</v>
      </c>
      <c r="AY255" s="37"/>
      <c r="AZ255" s="38"/>
      <c r="BA255" s="39"/>
      <c r="BB255" s="30" t="str">
        <f>IF(AND(Data!$AE255&gt;Data!$AF255,Data!$AE255&gt;Data!$AG255),"1",IF(AND(Data!$AF255&gt;Data!$AE255,Data!$AF255&gt;Data!$AG255),IF(Data!$AF255&lt;2.5*Data!$AE255,"1.2",IF(OR(Data!$AE255&gt;2.5,Data!$AE255+Data!$AF255+Data!$AG255&lt;9),"2.2","2")),IF(AND(Data!$AG255&gt;3.5*Data!$AE255,Data!$AG255&gt;3.5*Data!$AF255,Data!$AE255+Data!$AF255+Data!$AG255&gt;11,Data!$AE255+Data!$AF255&lt;2,Data!$Q255&gt;=18),"3",IF((Data!$AE255&gt;3*Data!$AF255),"1.3",IF(AND(Data!$AF255&gt;3*Data!$AE255,Data!$AF255&gt;2),"2.3","3.3")))))</f>
        <v>1.3</v>
      </c>
      <c r="BC255" s="30" t="str">
        <f>IF(AND(Data!$AL255&gt;Data!$AM255,Data!$AL255&gt;Data!$AN255),"1",IF(AND(Data!$AM255&gt;Data!$AL255,Data!$AM255&gt;Data!$AN255),IF(Data!$AM255&lt;2.5*Data!$AL255,"1.2",IF(OR(Data!$AL255&gt;2.5,Data!$AL255+Data!$AM255+Data!$AN255&lt;9),"2.2","2")),IF(AND(Data!$AN255&gt;3.5*Data!$AL255,Data!$AN255&gt;3.5*Data!$AM255,Data!$AL255+Data!$AM255+Data!$AN255&gt;11,Data!$AL255+Data!$AM255&lt;2,Data!$U255&gt;=18),"3",IF((Data!$AL255&gt;3*Data!$AM255),"1.3",IF(AND(Data!$AM255&gt;3*Data!$AL255,Data!$AM255&gt;2),"2.3","3.3")))))</f>
        <v>2.2</v>
      </c>
      <c r="BD255" s="30" t="str">
        <f>IF(AND(Data!$AS255&gt;Data!$AT255,Data!$AS255&gt;Data!$AU255),"1",IF(AND(Data!$AT255&gt;Data!$AS255,Data!$AT255&gt;Data!$AU255),IF(Data!$AT255&lt;2.5*Data!$AS255,"1.2",IF(OR(Data!$AS255&gt;2.5,Data!$AS255+Data!$AT255+Data!$AU255&lt;9),"2.2","2")),IF(AND(Data!$AU255&gt;3.5*Data!$AS255,Data!$AU255&gt;3.5*Data!$AT255,Data!$AS255+Data!$AT255+Data!$AU255&gt;11,Data!$AS255+Data!$AT255&lt;2,Data!$Y255&gt;=18),"3",IF((Data!$AS255&gt;3*Data!$AT255),"1.3",IF(AND(Data!$AT255&gt;3*Data!$AS255,Data!$AT255&gt;2),"2.3","3.3")))))</f>
        <v>3.3</v>
      </c>
      <c r="BE255" s="30" t="str">
        <f t="array" ref="BE255">XLOOKUP(Data!$O255,Data!$K255:$N255,$K$1:$N$1,"?",0,1)&amp;XLOOKUP(Data!$P255,Data!$K255:$N255,$K$1:$N$1,"?",0,1)&amp;XLOOKUP(Data!$Q255,Data!$K255:$N255,$K$1:$N$1,"?",0,1)</f>
        <v>ICD</v>
      </c>
      <c r="BF255" s="30" t="str">
        <f t="array" ref="BF255">XLOOKUP(Data!$S255,Data!$C255:$F255,$C$1:$F$1,"?",0,1)&amp;XLOOKUP(Data!$T255,Data!$C255:$F255,$C$1:$F$1,"?",0,1)&amp;XLOOKUP(Data!$U255,Data!$C255:$F255,$C$1:$F$1,"?",0,1)</f>
        <v>ICD</v>
      </c>
      <c r="BG255" s="30" t="str">
        <f t="array" ref="BG255">XLOOKUP(Data!$W255,Data!$G255:$J255,$G$1:$J$1,"?",0,1)&amp;XLOOKUP(Data!$X255,Data!$G255:$J255,$G$1:$J$1,"?",0,1)&amp;XLOOKUP(Data!$Y255,Data!$G255:$J255,$G$1:$J$1,"?",0,1)</f>
        <v>IDC</v>
      </c>
      <c r="BH255" s="30" t="str">
        <f>VLOOKUP(LEFT(Data!$BE255,Data!$BB255),'Key 2'!$A$1:$C$40,2,FALSE)</f>
        <v>I</v>
      </c>
      <c r="BI255" s="30" t="str">
        <f>VLOOKUP(LEFT(Data!$BF255,Data!$BC255),'Key 2'!$A$1:$C$40,2,FALSE)</f>
        <v>IC</v>
      </c>
      <c r="BJ255" s="30" t="str">
        <f>VLOOKUP(LEFT(Data!$BG255,Data!$BD255),'Key 2'!$A$1:$C$40,2,FALSE)</f>
        <v>DIC</v>
      </c>
      <c r="BK255" s="30" t="str">
        <f>IF(AND(Data!$AV255&gt;=15,Data!$O255&gt;=20),"DG",IF(AND(Data!$AW255&gt;=15,Data!$S255&gt;=20),"MG",IF(AND(Data!$AV255&gt;=15,Data!$W255&gt;=20),"LG","0")))</f>
        <v>DG</v>
      </c>
      <c r="BL255" s="30" t="str">
        <f>IF(AND(Data!$BK255="DG",Data!$AW255&gt;=15,Data!$S255&gt;=20,Data!$BH255&lt;&gt;Data!$BI255),"MG","LG")</f>
        <v>LG</v>
      </c>
      <c r="BM255" s="30" t="str">
        <f>IF(Data!$BK255="DG",Data!$BH255,IF(Data!$BK255="MG",Data!$BI255,Data!$BJ255))</f>
        <v>I</v>
      </c>
      <c r="BN255" s="30" t="str">
        <f>IF(Data!$BL255="DG",Data!$BH255,IF(Data!$BL255="MG",Data!$BI255,Data!$BJ255))</f>
        <v>DIC</v>
      </c>
      <c r="BO255" s="40"/>
      <c r="BP255" s="40"/>
      <c r="BQ255" s="40"/>
      <c r="BR255" s="41"/>
      <c r="BS255" s="41"/>
      <c r="BT255" s="41" t="str">
        <f>VLOOKUP(Data!$BR255,'Key 1'!$B$1:$D$15,2,FALSE)</f>
        <v>TI</v>
      </c>
      <c r="BU255" s="41" t="str">
        <f>VLOOKUP(Data!$BS255,'Key 1'!$B$1:$D$15,2,FALSE)</f>
        <v>TI</v>
      </c>
      <c r="BV255" s="41">
        <f>VLOOKUP(Data!$BR255,'Key 1'!$B$1:$D$15,3,FALSE)</f>
        <v>0</v>
      </c>
      <c r="BW255" s="41">
        <f>VLOOKUP(Data!$BS255,'Key 1'!$B$1:$D$15,3,FALSE)</f>
        <v>0</v>
      </c>
      <c r="BX255" s="41" t="str">
        <f>IF(Data!$BK255="DG",IF(INT(Data!$BB255)-Data!$BB255&lt;0,"Low","High"),IF(Data!$BK255="MG",IF(INT(Data!$BC255)-Data!$BC255&lt;0,"Low","High"),IF(Data!$BK255="LG",IF(INT(Data!$BD255)-Data!$BD255&lt;0,"Low","High"),"High")))</f>
        <v>Low</v>
      </c>
      <c r="BY255" s="41" t="str">
        <f>IF(Data!$BL255="DG",IF(INT(Data!$BB255)-Data!$BB255&lt;0,"Low","High"),IF(Data!$BL255="MG",IF(INT(Data!$BC255)-Data!$BC255&lt;0,"Low","High"),IF(Data!$BL255="LG",IF(INT(Data!$BD255)-Data!$BD255&lt;0,"Low","High"),"High")))</f>
        <v>Low</v>
      </c>
      <c r="BZ255" s="41" t="str">
        <f>IF(AND(Data!$BX255="High",Data!$BY255="High"),"High","Low")</f>
        <v>Low</v>
      </c>
      <c r="CA255" s="41" t="str">
        <f>IF(AND(Data!$BM255=Data!$BT255,Data!$BN255=Data!$BU255),"Matched",IF(Data!$BM255=Data!$BT255,"Sec Missed", IF(Data!$BN255=Data!$BU255," Pri Missed", "Both Missed")))</f>
        <v>Both Missed</v>
      </c>
      <c r="CB255" s="42">
        <v>100.0</v>
      </c>
      <c r="CC255" s="42">
        <v>100.0</v>
      </c>
      <c r="CD255" s="42">
        <v>90.3</v>
      </c>
      <c r="CE255" s="43" t="s">
        <v>101</v>
      </c>
      <c r="CF255" s="43" t="s">
        <v>96</v>
      </c>
      <c r="CG255" s="43" t="s">
        <v>101</v>
      </c>
      <c r="CH255" s="45" t="s">
        <v>101</v>
      </c>
      <c r="CI255" s="43" t="s">
        <v>97</v>
      </c>
      <c r="CJ255" s="42">
        <v>100.0</v>
      </c>
      <c r="CK255" s="43" t="s">
        <v>101</v>
      </c>
      <c r="CL255" s="43" t="s">
        <v>98</v>
      </c>
      <c r="CM255" s="42">
        <v>90.3</v>
      </c>
      <c r="CN255" s="43" t="s">
        <v>99</v>
      </c>
      <c r="CO255" s="1"/>
      <c r="CP255" s="1"/>
      <c r="CQ255" s="1"/>
      <c r="CR255" s="1"/>
      <c r="CS255" s="1"/>
      <c r="CT255" s="1"/>
      <c r="CU255" s="1"/>
    </row>
    <row r="256" ht="48.0" customHeight="1">
      <c r="A256" s="28">
        <v>2410.0</v>
      </c>
      <c r="B256" s="29">
        <v>28.0</v>
      </c>
      <c r="C256" s="30">
        <v>22.5</v>
      </c>
      <c r="D256" s="30">
        <v>14.0</v>
      </c>
      <c r="E256" s="30">
        <v>11.0</v>
      </c>
      <c r="F256" s="30">
        <v>16.0</v>
      </c>
      <c r="G256" s="30">
        <v>7.0</v>
      </c>
      <c r="H256" s="30">
        <v>16.0</v>
      </c>
      <c r="I256" s="30">
        <v>15.0</v>
      </c>
      <c r="J256" s="30">
        <v>24.0</v>
      </c>
      <c r="K256" s="30">
        <v>14.5</v>
      </c>
      <c r="L256" s="30">
        <v>14.0</v>
      </c>
      <c r="M256" s="30">
        <v>12.0</v>
      </c>
      <c r="N256" s="30">
        <v>20.0</v>
      </c>
      <c r="O256" s="31">
        <f>LARGE(Data!$K256:$N256,1)</f>
        <v>20</v>
      </c>
      <c r="P256" s="31">
        <f>LARGE(Data!$K256:$N256,2)</f>
        <v>14.5</v>
      </c>
      <c r="Q256" s="31">
        <f>LARGE(Data!$K256:$N256,3)</f>
        <v>14</v>
      </c>
      <c r="R256" s="31">
        <f>LARGE(Data!$K256:$N256,4)</f>
        <v>12</v>
      </c>
      <c r="S256" s="32">
        <f>LARGE(Data!$C256:$F256,1)</f>
        <v>22.5</v>
      </c>
      <c r="T256" s="32">
        <f>LARGE(Data!$C256:$F256,2)</f>
        <v>16</v>
      </c>
      <c r="U256" s="32">
        <f>LARGE(Data!$C256:$F256,3)</f>
        <v>14</v>
      </c>
      <c r="V256" s="32">
        <f>LARGE(Data!$C256:$F256,4)</f>
        <v>11</v>
      </c>
      <c r="W256" s="33">
        <f>LARGE(Data!$G256:$J256,1)</f>
        <v>24</v>
      </c>
      <c r="X256" s="33">
        <f>LARGE(Data!$G256:$J256,2)</f>
        <v>16</v>
      </c>
      <c r="Y256" s="33">
        <f>LARGE(Data!$G256:$J256,3)</f>
        <v>15</v>
      </c>
      <c r="Z256" s="33">
        <f>LARGE(Data!$G256:$J256,4)</f>
        <v>7</v>
      </c>
      <c r="AA256" s="30">
        <f>Data!$O256-Data!$P256</f>
        <v>5.5</v>
      </c>
      <c r="AB256" s="30">
        <f>Data!$P256-Data!$Q256</f>
        <v>0.5</v>
      </c>
      <c r="AC256" s="30">
        <f>Data!$Q256-Data!$R256</f>
        <v>2</v>
      </c>
      <c r="AD256" s="30">
        <f>(Data!$AA256+Data!$AB256)/SUM(Data!$AA256:$AC256)</f>
        <v>0.75</v>
      </c>
      <c r="AE256" s="31">
        <f>Data!$AA256^2/SQRT(Data!$AA256^2+Data!$AB256^2+Data!$AC256^2)</f>
        <v>5.150102011</v>
      </c>
      <c r="AF256" s="31">
        <f>Data!$AB256^2/SQRT(Data!$AA256^2+Data!$AB256^2+Data!$AC256^2)</f>
        <v>0.04256282654</v>
      </c>
      <c r="AG256" s="31">
        <f>Data!$AC256^2/SQRT(Data!$AA256^2+Data!$AB256^2+Data!$AC256^2)</f>
        <v>0.6810052246</v>
      </c>
      <c r="AH256" s="30">
        <f>Data!$S256-Data!$T256</f>
        <v>6.5</v>
      </c>
      <c r="AI256" s="30">
        <f>Data!$T256-Data!$U256</f>
        <v>2</v>
      </c>
      <c r="AJ256" s="30">
        <f>Data!$U256-Data!$V256</f>
        <v>3</v>
      </c>
      <c r="AK256" s="30">
        <f>(Data!$AH256+Data!$AI256)/(Data!$AH256+Data!$AI256+Data!$AJ256)</f>
        <v>0.7391304348</v>
      </c>
      <c r="AL256" s="32">
        <f>Data!$AH256^2/SQRT(Data!$AH256^2+Data!$AI256^2+Data!$AJ256^2)</f>
        <v>5.684085109</v>
      </c>
      <c r="AM256" s="32">
        <f>Data!$AI256^2/SQRT(Data!$AH256^2+Data!$AI256^2+Data!$AJ256^2)</f>
        <v>0.5381382352</v>
      </c>
      <c r="AN256" s="32">
        <f>Data!$AJ256^2/SQRT(Data!$AH256^2+Data!$AI256^2+Data!$AJ256^2)</f>
        <v>1.210811029</v>
      </c>
      <c r="AO256" s="30">
        <f>Data!$W256-Data!$X256</f>
        <v>8</v>
      </c>
      <c r="AP256" s="30">
        <f>Data!$X256-Data!$Y256</f>
        <v>1</v>
      </c>
      <c r="AQ256" s="30">
        <f>Data!$Y256-Data!$Z256</f>
        <v>8</v>
      </c>
      <c r="AR256" s="30">
        <f>(Data!$AO256+Data!$AP256)/(Data!$AO256+Data!$AP256+Data!$AQ256)</f>
        <v>0.5294117647</v>
      </c>
      <c r="AS256" s="33">
        <f>Data!$AO256^2/SQRT(Data!$AO256^2+Data!$AP256^2+Data!$AQ256^2)</f>
        <v>5.6348858</v>
      </c>
      <c r="AT256" s="33">
        <f>Data!$AP256^2/SQRT(Data!$AO256^2+Data!$AP256^2+Data!$AQ256^2)</f>
        <v>0.08804509063</v>
      </c>
      <c r="AU256" s="33">
        <f>Data!$AQ256^2/SQRT(Data!$AO256^2+Data!$AP256^2+Data!$AQ256^2)</f>
        <v>5.6348858</v>
      </c>
      <c r="AV256" s="34">
        <f>_xlfn.VAR.P(Data!$K256:$N256)</f>
        <v>8.796875</v>
      </c>
      <c r="AW256" s="35">
        <f>_xlfn.VAR.P(Data!$C256:$F256)</f>
        <v>17.796875</v>
      </c>
      <c r="AX256" s="36">
        <f>_xlfn.VAR.P(Data!$G256:$J256)</f>
        <v>36.25</v>
      </c>
      <c r="AY256" s="37"/>
      <c r="AZ256" s="38"/>
      <c r="BA256" s="39"/>
      <c r="BB256" s="30" t="str">
        <f>IF(AND(Data!$AE256&gt;Data!$AF256,Data!$AE256&gt;Data!$AG256),"1",IF(AND(Data!$AF256&gt;Data!$AE256,Data!$AF256&gt;Data!$AG256),IF(Data!$AF256&lt;2.5*Data!$AE256,"1.2",IF(OR(Data!$AE256&gt;2.5,Data!$AE256+Data!$AF256+Data!$AG256&lt;9),"2.2","2")),IF(AND(Data!$AG256&gt;3.5*Data!$AE256,Data!$AG256&gt;3.5*Data!$AF256,Data!$AE256+Data!$AF256+Data!$AG256&gt;11,Data!$AE256+Data!$AF256&lt;2,Data!$Q256&gt;=18),"3",IF((Data!$AE256&gt;3*Data!$AF256),"1.3",IF(AND(Data!$AF256&gt;3*Data!$AE256,Data!$AF256&gt;2),"2.3","3.3")))))</f>
        <v>1</v>
      </c>
      <c r="BC256" s="30" t="str">
        <f>IF(AND(Data!$AL256&gt;Data!$AM256,Data!$AL256&gt;Data!$AN256),"1",IF(AND(Data!$AM256&gt;Data!$AL256,Data!$AM256&gt;Data!$AN256),IF(Data!$AM256&lt;2.5*Data!$AL256,"1.2",IF(OR(Data!$AL256&gt;2.5,Data!$AL256+Data!$AM256+Data!$AN256&lt;9),"2.2","2")),IF(AND(Data!$AN256&gt;3.5*Data!$AL256,Data!$AN256&gt;3.5*Data!$AM256,Data!$AL256+Data!$AM256+Data!$AN256&gt;11,Data!$AL256+Data!$AM256&lt;2,Data!$U256&gt;=18),"3",IF((Data!$AL256&gt;3*Data!$AM256),"1.3",IF(AND(Data!$AM256&gt;3*Data!$AL256,Data!$AM256&gt;2),"2.3","3.3")))))</f>
        <v>1</v>
      </c>
      <c r="BD256" s="30" t="str">
        <f>IF(AND(Data!$AS256&gt;Data!$AT256,Data!$AS256&gt;Data!$AU256),"1",IF(AND(Data!$AT256&gt;Data!$AS256,Data!$AT256&gt;Data!$AU256),IF(Data!$AT256&lt;2.5*Data!$AS256,"1.2",IF(OR(Data!$AS256&gt;2.5,Data!$AS256+Data!$AT256+Data!$AU256&lt;9),"2.2","2")),IF(AND(Data!$AU256&gt;3.5*Data!$AS256,Data!$AU256&gt;3.5*Data!$AT256,Data!$AS256+Data!$AT256+Data!$AU256&gt;11,Data!$AS256+Data!$AT256&lt;2,Data!$Y256&gt;=18),"3",IF((Data!$AS256&gt;3*Data!$AT256),"1.3",IF(AND(Data!$AT256&gt;3*Data!$AS256,Data!$AT256&gt;2),"2.3","3.3")))))</f>
        <v>1.3</v>
      </c>
      <c r="BE256" s="30" t="str">
        <f t="array" ref="BE256">XLOOKUP(Data!$O256,Data!$K256:$N256,$K$1:$N$1,"?",0,1)&amp;XLOOKUP(Data!$P256,Data!$K256:$N256,$K$1:$N$1,"?",0,1)&amp;XLOOKUP(Data!$Q256,Data!$K256:$N256,$K$1:$N$1,"?",0,1)</f>
        <v>CDI</v>
      </c>
      <c r="BF256" s="30" t="str">
        <f t="array" ref="BF256">XLOOKUP(Data!$S256,Data!$C256:$F256,$C$1:$F$1,"?",0,1)&amp;XLOOKUP(Data!$T256,Data!$C256:$F256,$C$1:$F$1,"?",0,1)&amp;XLOOKUP(Data!$U256,Data!$C256:$F256,$C$1:$F$1,"?",0,1)</f>
        <v>DCI</v>
      </c>
      <c r="BG256" s="30" t="str">
        <f t="array" ref="BG256">XLOOKUP(Data!$W256,Data!$G256:$J256,$G$1:$J$1,"?",0,1)&amp;XLOOKUP(Data!$X256,Data!$G256:$J256,$G$1:$J$1,"?",0,1)&amp;XLOOKUP(Data!$Y256,Data!$G256:$J256,$G$1:$J$1,"?",0,1)</f>
        <v>CIS</v>
      </c>
      <c r="BH256" s="30" t="str">
        <f>VLOOKUP(LEFT(Data!$BE256,Data!$BB256),'Key 2'!$A$1:$C$40,2,FALSE)</f>
        <v>C</v>
      </c>
      <c r="BI256" s="30" t="str">
        <f>VLOOKUP(LEFT(Data!$BF256,Data!$BC256),'Key 2'!$A$1:$C$40,2,FALSE)</f>
        <v>D</v>
      </c>
      <c r="BJ256" s="30" t="str">
        <f>VLOOKUP(LEFT(Data!$BG256,Data!$BD256),'Key 2'!$A$1:$C$40,2,FALSE)</f>
        <v>C</v>
      </c>
      <c r="BK256" s="30" t="str">
        <f>IF(AND(Data!$AV256&gt;=15,Data!$O256&gt;=20),"DG",IF(AND(Data!$AW256&gt;=15,Data!$S256&gt;=20),"MG",IF(AND(Data!$AV256&gt;=15,Data!$W256&gt;=20),"LG","0")))</f>
        <v>MG</v>
      </c>
      <c r="BL256" s="30" t="str">
        <f>IF(AND(Data!$BK256="DG",Data!$AW256&gt;=15,Data!$S256&gt;=20,Data!$BH256&lt;&gt;Data!$BI256),"MG","LG")</f>
        <v>LG</v>
      </c>
      <c r="BM256" s="30" t="str">
        <f>IF(Data!$BK256="DG",Data!$BH256,IF(Data!$BK256="MG",Data!$BI256,Data!$BJ256))</f>
        <v>D</v>
      </c>
      <c r="BN256" s="30" t="str">
        <f>IF(Data!$BL256="DG",Data!$BH256,IF(Data!$BL256="MG",Data!$BI256,Data!$BJ256))</f>
        <v>C</v>
      </c>
      <c r="BO256" s="40"/>
      <c r="BP256" s="40"/>
      <c r="BQ256" s="40"/>
      <c r="BR256" s="41"/>
      <c r="BS256" s="41"/>
      <c r="BT256" s="41" t="str">
        <f>VLOOKUP(Data!$BR256,'Key 1'!$B$1:$D$15,2,FALSE)</f>
        <v>TI</v>
      </c>
      <c r="BU256" s="41" t="str">
        <f>VLOOKUP(Data!$BS256,'Key 1'!$B$1:$D$15,2,FALSE)</f>
        <v>TI</v>
      </c>
      <c r="BV256" s="41">
        <f>VLOOKUP(Data!$BR256,'Key 1'!$B$1:$D$15,3,FALSE)</f>
        <v>0</v>
      </c>
      <c r="BW256" s="41">
        <f>VLOOKUP(Data!$BS256,'Key 1'!$B$1:$D$15,3,FALSE)</f>
        <v>0</v>
      </c>
      <c r="BX256" s="41" t="str">
        <f>IF(Data!$BK256="DG",IF(INT(Data!$BB256)-Data!$BB256&lt;0,"Low","High"),IF(Data!$BK256="MG",IF(INT(Data!$BC256)-Data!$BC256&lt;0,"Low","High"),IF(Data!$BK256="LG",IF(INT(Data!$BD256)-Data!$BD256&lt;0,"Low","High"),"High")))</f>
        <v>High</v>
      </c>
      <c r="BY256" s="41" t="str">
        <f>IF(Data!$BL256="DG",IF(INT(Data!$BB256)-Data!$BB256&lt;0,"Low","High"),IF(Data!$BL256="MG",IF(INT(Data!$BC256)-Data!$BC256&lt;0,"Low","High"),IF(Data!$BL256="LG",IF(INT(Data!$BD256)-Data!$BD256&lt;0,"Low","High"),"High")))</f>
        <v>Low</v>
      </c>
      <c r="BZ256" s="41" t="str">
        <f>IF(AND(Data!$BX256="High",Data!$BY256="High"),"High","Low")</f>
        <v>Low</v>
      </c>
      <c r="CA256" s="41" t="str">
        <f>IF(AND(Data!$BM256=Data!$BT256,Data!$BN256=Data!$BU256),"Matched",IF(Data!$BM256=Data!$BT256,"Sec Missed", IF(Data!$BN256=Data!$BU256," Pri Missed", "Both Missed")))</f>
        <v>Both Missed</v>
      </c>
      <c r="CB256" s="43" t="s">
        <v>100</v>
      </c>
      <c r="CC256" s="42">
        <v>100.0</v>
      </c>
      <c r="CD256" s="42">
        <v>100.0</v>
      </c>
      <c r="CE256" s="44"/>
      <c r="CF256" s="43" t="s">
        <v>0</v>
      </c>
      <c r="CG256" s="43" t="s">
        <v>3</v>
      </c>
      <c r="CH256" s="45" t="s">
        <v>0</v>
      </c>
      <c r="CI256" s="43" t="s">
        <v>102</v>
      </c>
      <c r="CJ256" s="42">
        <v>100.0</v>
      </c>
      <c r="CK256" s="43" t="s">
        <v>3</v>
      </c>
      <c r="CL256" s="43" t="s">
        <v>98</v>
      </c>
      <c r="CM256" s="42">
        <v>100.0</v>
      </c>
      <c r="CN256" s="43" t="s">
        <v>99</v>
      </c>
      <c r="CO256" s="1"/>
      <c r="CP256" s="1"/>
      <c r="CQ256" s="1"/>
      <c r="CR256" s="1"/>
      <c r="CS256" s="1"/>
      <c r="CT256" s="1"/>
      <c r="CU256" s="1"/>
    </row>
    <row r="257" ht="48.0" customHeight="1">
      <c r="A257" s="28">
        <v>2411.0</v>
      </c>
      <c r="B257" s="29">
        <v>28.0</v>
      </c>
      <c r="C257" s="30">
        <v>20.0</v>
      </c>
      <c r="D257" s="30">
        <v>22.0</v>
      </c>
      <c r="E257" s="30">
        <v>2.0</v>
      </c>
      <c r="F257" s="30">
        <v>24.0</v>
      </c>
      <c r="G257" s="30">
        <v>12.0</v>
      </c>
      <c r="H257" s="30">
        <v>12.0</v>
      </c>
      <c r="I257" s="30">
        <v>12.0</v>
      </c>
      <c r="J257" s="30">
        <v>22.0</v>
      </c>
      <c r="K257" s="30">
        <v>16.0</v>
      </c>
      <c r="L257" s="30">
        <v>17.5</v>
      </c>
      <c r="M257" s="30">
        <v>5.0</v>
      </c>
      <c r="N257" s="30">
        <v>24.0</v>
      </c>
      <c r="O257" s="31">
        <f>LARGE(Data!$K257:$N257,1)</f>
        <v>24</v>
      </c>
      <c r="P257" s="31">
        <f>LARGE(Data!$K257:$N257,2)</f>
        <v>17.5</v>
      </c>
      <c r="Q257" s="31">
        <f>LARGE(Data!$K257:$N257,3)</f>
        <v>16</v>
      </c>
      <c r="R257" s="31">
        <f>LARGE(Data!$K257:$N257,4)</f>
        <v>5</v>
      </c>
      <c r="S257" s="32">
        <f>LARGE(Data!$C257:$F257,1)</f>
        <v>24</v>
      </c>
      <c r="T257" s="32">
        <f>LARGE(Data!$C257:$F257,2)</f>
        <v>22</v>
      </c>
      <c r="U257" s="32">
        <f>LARGE(Data!$C257:$F257,3)</f>
        <v>20</v>
      </c>
      <c r="V257" s="32">
        <f>LARGE(Data!$C257:$F257,4)</f>
        <v>2</v>
      </c>
      <c r="W257" s="33">
        <f>LARGE(Data!$G257:$J257,1)</f>
        <v>22</v>
      </c>
      <c r="X257" s="33">
        <f>LARGE(Data!$G257:$J257,2)</f>
        <v>12</v>
      </c>
      <c r="Y257" s="33">
        <f>LARGE(Data!$G257:$J257,3)</f>
        <v>12</v>
      </c>
      <c r="Z257" s="33">
        <f>LARGE(Data!$G257:$J257,4)</f>
        <v>12</v>
      </c>
      <c r="AA257" s="30">
        <f>Data!$O257-Data!$P257</f>
        <v>6.5</v>
      </c>
      <c r="AB257" s="30">
        <f>Data!$P257-Data!$Q257</f>
        <v>1.5</v>
      </c>
      <c r="AC257" s="30">
        <f>Data!$Q257-Data!$R257</f>
        <v>11</v>
      </c>
      <c r="AD257" s="30">
        <f>(Data!$AA257+Data!$AB257)/SUM(Data!$AA257:$AC257)</f>
        <v>0.4210526316</v>
      </c>
      <c r="AE257" s="31">
        <f>Data!$AA257^2/SQRT(Data!$AA257^2+Data!$AB257^2+Data!$AC257^2)</f>
        <v>3.284185764</v>
      </c>
      <c r="AF257" s="31">
        <f>Data!$AB257^2/SQRT(Data!$AA257^2+Data!$AB257^2+Data!$AC257^2)</f>
        <v>0.1748974667</v>
      </c>
      <c r="AG257" s="31">
        <f>Data!$AC257^2/SQRT(Data!$AA257^2+Data!$AB257^2+Data!$AC257^2)</f>
        <v>9.405597099</v>
      </c>
      <c r="AH257" s="30">
        <f>Data!$S257-Data!$T257</f>
        <v>2</v>
      </c>
      <c r="AI257" s="30">
        <f>Data!$T257-Data!$U257</f>
        <v>2</v>
      </c>
      <c r="AJ257" s="30">
        <f>Data!$U257-Data!$V257</f>
        <v>18</v>
      </c>
      <c r="AK257" s="30">
        <f>(Data!$AH257+Data!$AI257)/(Data!$AH257+Data!$AI257+Data!$AJ257)</f>
        <v>0.1818181818</v>
      </c>
      <c r="AL257" s="32">
        <f>Data!$AH257^2/SQRT(Data!$AH257^2+Data!$AI257^2+Data!$AJ257^2)</f>
        <v>0.21952852</v>
      </c>
      <c r="AM257" s="32">
        <f>Data!$AI257^2/SQRT(Data!$AH257^2+Data!$AI257^2+Data!$AJ257^2)</f>
        <v>0.21952852</v>
      </c>
      <c r="AN257" s="32">
        <f>Data!$AJ257^2/SQRT(Data!$AH257^2+Data!$AI257^2+Data!$AJ257^2)</f>
        <v>17.78181012</v>
      </c>
      <c r="AO257" s="30">
        <f>Data!$W257-Data!$X257</f>
        <v>10</v>
      </c>
      <c r="AP257" s="30">
        <f>Data!$X257-Data!$Y257</f>
        <v>0</v>
      </c>
      <c r="AQ257" s="30">
        <f>Data!$Y257-Data!$Z257</f>
        <v>0</v>
      </c>
      <c r="AR257" s="30">
        <f>(Data!$AO257+Data!$AP257)/(Data!$AO257+Data!$AP257+Data!$AQ257)</f>
        <v>1</v>
      </c>
      <c r="AS257" s="33">
        <f>Data!$AO257^2/SQRT(Data!$AO257^2+Data!$AP257^2+Data!$AQ257^2)</f>
        <v>10</v>
      </c>
      <c r="AT257" s="33">
        <f>Data!$AP257^2/SQRT(Data!$AO257^2+Data!$AP257^2+Data!$AQ257^2)</f>
        <v>0</v>
      </c>
      <c r="AU257" s="33">
        <f>Data!$AQ257^2/SQRT(Data!$AO257^2+Data!$AP257^2+Data!$AQ257^2)</f>
        <v>0</v>
      </c>
      <c r="AV257" s="34">
        <f>_xlfn.VAR.P(Data!$K257:$N257)</f>
        <v>46.671875</v>
      </c>
      <c r="AW257" s="35">
        <f>_xlfn.VAR.P(Data!$C257:$F257)</f>
        <v>77</v>
      </c>
      <c r="AX257" s="36">
        <f>_xlfn.VAR.P(Data!$G257:$J257)</f>
        <v>18.75</v>
      </c>
      <c r="AY257" s="37"/>
      <c r="AZ257" s="38"/>
      <c r="BA257" s="39"/>
      <c r="BB257" s="30" t="str">
        <f>IF(AND(Data!$AE257&gt;Data!$AF257,Data!$AE257&gt;Data!$AG257),"1",IF(AND(Data!$AF257&gt;Data!$AE257,Data!$AF257&gt;Data!$AG257),IF(Data!$AF257&lt;2.5*Data!$AE257,"1.2",IF(OR(Data!$AE257&gt;2.5,Data!$AE257+Data!$AF257+Data!$AG257&lt;9),"2.2","2")),IF(AND(Data!$AG257&gt;3.5*Data!$AE257,Data!$AG257&gt;3.5*Data!$AF257,Data!$AE257+Data!$AF257+Data!$AG257&gt;11,Data!$AE257+Data!$AF257&lt;2,Data!$Q257&gt;=18),"3",IF((Data!$AE257&gt;3*Data!$AF257),"1.3",IF(AND(Data!$AF257&gt;3*Data!$AE257,Data!$AF257&gt;2),"2.3","3.3")))))</f>
        <v>1.3</v>
      </c>
      <c r="BC257" s="30" t="str">
        <f>IF(AND(Data!$AL257&gt;Data!$AM257,Data!$AL257&gt;Data!$AN257),"1",IF(AND(Data!$AM257&gt;Data!$AL257,Data!$AM257&gt;Data!$AN257),IF(Data!$AM257&lt;2.5*Data!$AL257,"1.2",IF(OR(Data!$AL257&gt;2.5,Data!$AL257+Data!$AM257+Data!$AN257&lt;9),"2.2","2")),IF(AND(Data!$AN257&gt;3.5*Data!$AL257,Data!$AN257&gt;3.5*Data!$AM257,Data!$AL257+Data!$AM257+Data!$AN257&gt;11,Data!$AL257+Data!$AM257&lt;2,Data!$U257&gt;=18),"3",IF((Data!$AL257&gt;3*Data!$AM257),"1.3",IF(AND(Data!$AM257&gt;3*Data!$AL257,Data!$AM257&gt;2),"2.3","3.3")))))</f>
        <v>3</v>
      </c>
      <c r="BD257" s="30" t="str">
        <f>IF(AND(Data!$AS257&gt;Data!$AT257,Data!$AS257&gt;Data!$AU257),"1",IF(AND(Data!$AT257&gt;Data!$AS257,Data!$AT257&gt;Data!$AU257),IF(Data!$AT257&lt;2.5*Data!$AS257,"1.2",IF(OR(Data!$AS257&gt;2.5,Data!$AS257+Data!$AT257+Data!$AU257&lt;9),"2.2","2")),IF(AND(Data!$AU257&gt;3.5*Data!$AS257,Data!$AU257&gt;3.5*Data!$AT257,Data!$AS257+Data!$AT257+Data!$AU257&gt;11,Data!$AS257+Data!$AT257&lt;2,Data!$Y257&gt;=18),"3",IF((Data!$AS257&gt;3*Data!$AT257),"1.3",IF(AND(Data!$AT257&gt;3*Data!$AS257,Data!$AT257&gt;2),"2.3","3.3")))))</f>
        <v>1</v>
      </c>
      <c r="BE257" s="30" t="str">
        <f t="array" ref="BE257">XLOOKUP(Data!$O257,Data!$K257:$N257,$K$1:$N$1,"?",0,1)&amp;XLOOKUP(Data!$P257,Data!$K257:$N257,$K$1:$N$1,"?",0,1)&amp;XLOOKUP(Data!$Q257,Data!$K257:$N257,$K$1:$N$1,"?",0,1)</f>
        <v>CID</v>
      </c>
      <c r="BF257" s="30" t="str">
        <f t="array" ref="BF257">XLOOKUP(Data!$S257,Data!$C257:$F257,$C$1:$F$1,"?",0,1)&amp;XLOOKUP(Data!$T257,Data!$C257:$F257,$C$1:$F$1,"?",0,1)&amp;XLOOKUP(Data!$U257,Data!$C257:$F257,$C$1:$F$1,"?",0,1)</f>
        <v>CID</v>
      </c>
      <c r="BG257" s="30" t="str">
        <f t="array" ref="BG257">XLOOKUP(Data!$W257,Data!$G257:$J257,$G$1:$J$1,"?",0,1)&amp;XLOOKUP(Data!$X257,Data!$G257:$J257,$G$1:$J$1,"?",0,1)&amp;XLOOKUP(Data!$Y257,Data!$G257:$J257,$G$1:$J$1,"?",0,1)</f>
        <v>CDD</v>
      </c>
      <c r="BH257" s="30" t="str">
        <f>VLOOKUP(LEFT(Data!$BE257,Data!$BB257),'Key 2'!$A$1:$C$40,2,FALSE)</f>
        <v>C</v>
      </c>
      <c r="BI257" s="30" t="str">
        <f>VLOOKUP(LEFT(Data!$BF257,Data!$BC257),'Key 2'!$A$1:$C$40,2,FALSE)</f>
        <v>DIC</v>
      </c>
      <c r="BJ257" s="30" t="str">
        <f>VLOOKUP(LEFT(Data!$BG257,Data!$BD257),'Key 2'!$A$1:$C$40,2,FALSE)</f>
        <v>C</v>
      </c>
      <c r="BK257" s="30" t="str">
        <f>IF(AND(Data!$AV257&gt;=15,Data!$O257&gt;=20),"DG",IF(AND(Data!$AW257&gt;=15,Data!$S257&gt;=20),"MG",IF(AND(Data!$AV257&gt;=15,Data!$W257&gt;=20),"LG","0")))</f>
        <v>DG</v>
      </c>
      <c r="BL257" s="30" t="str">
        <f>IF(AND(Data!$BK257="DG",Data!$AW257&gt;=15,Data!$S257&gt;=20,Data!$BH257&lt;&gt;Data!$BI257),"MG","LG")</f>
        <v>MG</v>
      </c>
      <c r="BM257" s="30" t="str">
        <f>IF(Data!$BK257="DG",Data!$BH257,IF(Data!$BK257="MG",Data!$BI257,Data!$BJ257))</f>
        <v>C</v>
      </c>
      <c r="BN257" s="30" t="str">
        <f>IF(Data!$BL257="DG",Data!$BH257,IF(Data!$BL257="MG",Data!$BI257,Data!$BJ257))</f>
        <v>DIC</v>
      </c>
      <c r="BO257" s="40"/>
      <c r="BP257" s="40"/>
      <c r="BQ257" s="40"/>
      <c r="BR257" s="41"/>
      <c r="BS257" s="41"/>
      <c r="BT257" s="41" t="str">
        <f>VLOOKUP(Data!$BR257,'Key 1'!$B$1:$D$15,2,FALSE)</f>
        <v>TI</v>
      </c>
      <c r="BU257" s="41" t="str">
        <f>VLOOKUP(Data!$BS257,'Key 1'!$B$1:$D$15,2,FALSE)</f>
        <v>TI</v>
      </c>
      <c r="BV257" s="41">
        <f>VLOOKUP(Data!$BR257,'Key 1'!$B$1:$D$15,3,FALSE)</f>
        <v>0</v>
      </c>
      <c r="BW257" s="41">
        <f>VLOOKUP(Data!$BS257,'Key 1'!$B$1:$D$15,3,FALSE)</f>
        <v>0</v>
      </c>
      <c r="BX257" s="41" t="str">
        <f>IF(Data!$BK257="DG",IF(INT(Data!$BB257)-Data!$BB257&lt;0,"Low","High"),IF(Data!$BK257="MG",IF(INT(Data!$BC257)-Data!$BC257&lt;0,"Low","High"),IF(Data!$BK257="LG",IF(INT(Data!$BD257)-Data!$BD257&lt;0,"Low","High"),"High")))</f>
        <v>Low</v>
      </c>
      <c r="BY257" s="41" t="str">
        <f>IF(Data!$BL257="DG",IF(INT(Data!$BB257)-Data!$BB257&lt;0,"Low","High"),IF(Data!$BL257="MG",IF(INT(Data!$BC257)-Data!$BC257&lt;0,"Low","High"),IF(Data!$BL257="LG",IF(INT(Data!$BD257)-Data!$BD257&lt;0,"Low","High"),"High")))</f>
        <v>High</v>
      </c>
      <c r="BZ257" s="41" t="str">
        <f>IF(AND(Data!$BX257="High",Data!$BY257="High"),"High","Low")</f>
        <v>Low</v>
      </c>
      <c r="CA257" s="41" t="str">
        <f>IF(AND(Data!$BM257=Data!$BT257,Data!$BN257=Data!$BU257),"Matched",IF(Data!$BM257=Data!$BT257,"Sec Missed", IF(Data!$BN257=Data!$BU257," Pri Missed", "Both Missed")))</f>
        <v>Both Missed</v>
      </c>
      <c r="CB257" s="42">
        <v>100.0</v>
      </c>
      <c r="CC257" s="42">
        <v>100.0</v>
      </c>
      <c r="CD257" s="42">
        <v>100.0</v>
      </c>
      <c r="CE257" s="43" t="s">
        <v>3</v>
      </c>
      <c r="CF257" s="43" t="s">
        <v>101</v>
      </c>
      <c r="CG257" s="43" t="s">
        <v>3</v>
      </c>
      <c r="CH257" s="45" t="s">
        <v>3</v>
      </c>
      <c r="CI257" s="43" t="s">
        <v>97</v>
      </c>
      <c r="CJ257" s="42">
        <v>100.0</v>
      </c>
      <c r="CK257" s="43" t="s">
        <v>101</v>
      </c>
      <c r="CL257" s="43" t="s">
        <v>102</v>
      </c>
      <c r="CM257" s="42">
        <v>100.0</v>
      </c>
      <c r="CN257" s="43" t="s">
        <v>104</v>
      </c>
      <c r="CO257" s="1"/>
      <c r="CP257" s="1"/>
      <c r="CQ257" s="1"/>
      <c r="CR257" s="1"/>
      <c r="CS257" s="1"/>
      <c r="CT257" s="1"/>
      <c r="CU257" s="1"/>
    </row>
    <row r="258" ht="48.0" customHeight="1">
      <c r="A258" s="28">
        <v>2412.0</v>
      </c>
      <c r="B258" s="29">
        <v>28.0</v>
      </c>
      <c r="C258" s="30">
        <v>14.0</v>
      </c>
      <c r="D258" s="30">
        <v>16.0</v>
      </c>
      <c r="E258" s="30">
        <v>10.0</v>
      </c>
      <c r="F258" s="30">
        <v>21.0</v>
      </c>
      <c r="G258" s="30">
        <v>9.0</v>
      </c>
      <c r="H258" s="30">
        <v>23.5</v>
      </c>
      <c r="I258" s="30">
        <v>12.0</v>
      </c>
      <c r="J258" s="30">
        <v>24.0</v>
      </c>
      <c r="K258" s="30">
        <v>11.0</v>
      </c>
      <c r="L258" s="30">
        <v>19.0</v>
      </c>
      <c r="M258" s="30">
        <v>9.5</v>
      </c>
      <c r="N258" s="30">
        <v>23.0</v>
      </c>
      <c r="O258" s="31">
        <f>LARGE(Data!$K258:$N258,1)</f>
        <v>23</v>
      </c>
      <c r="P258" s="31">
        <f>LARGE(Data!$K258:$N258,2)</f>
        <v>19</v>
      </c>
      <c r="Q258" s="31">
        <f>LARGE(Data!$K258:$N258,3)</f>
        <v>11</v>
      </c>
      <c r="R258" s="31">
        <f>LARGE(Data!$K258:$N258,4)</f>
        <v>9.5</v>
      </c>
      <c r="S258" s="32">
        <f>LARGE(Data!$C258:$F258,1)</f>
        <v>21</v>
      </c>
      <c r="T258" s="32">
        <f>LARGE(Data!$C258:$F258,2)</f>
        <v>16</v>
      </c>
      <c r="U258" s="32">
        <f>LARGE(Data!$C258:$F258,3)</f>
        <v>14</v>
      </c>
      <c r="V258" s="32">
        <f>LARGE(Data!$C258:$F258,4)</f>
        <v>10</v>
      </c>
      <c r="W258" s="33">
        <f>LARGE(Data!$G258:$J258,1)</f>
        <v>24</v>
      </c>
      <c r="X258" s="33">
        <f>LARGE(Data!$G258:$J258,2)</f>
        <v>23.5</v>
      </c>
      <c r="Y258" s="33">
        <f>LARGE(Data!$G258:$J258,3)</f>
        <v>12</v>
      </c>
      <c r="Z258" s="33">
        <f>LARGE(Data!$G258:$J258,4)</f>
        <v>9</v>
      </c>
      <c r="AA258" s="30">
        <f>Data!$O258-Data!$P258</f>
        <v>4</v>
      </c>
      <c r="AB258" s="30">
        <f>Data!$P258-Data!$Q258</f>
        <v>8</v>
      </c>
      <c r="AC258" s="30">
        <f>Data!$Q258-Data!$R258</f>
        <v>1.5</v>
      </c>
      <c r="AD258" s="30">
        <f>(Data!$AA258+Data!$AB258)/SUM(Data!$AA258:$AC258)</f>
        <v>0.8888888889</v>
      </c>
      <c r="AE258" s="31">
        <f>Data!$AA258^2/SQRT(Data!$AA258^2+Data!$AB258^2+Data!$AC258^2)</f>
        <v>1.764217109</v>
      </c>
      <c r="AF258" s="31">
        <f>Data!$AB258^2/SQRT(Data!$AA258^2+Data!$AB258^2+Data!$AC258^2)</f>
        <v>7.056868434</v>
      </c>
      <c r="AG258" s="31">
        <f>Data!$AC258^2/SQRT(Data!$AA258^2+Data!$AB258^2+Data!$AC258^2)</f>
        <v>0.2480930309</v>
      </c>
      <c r="AH258" s="30">
        <f>Data!$S258-Data!$T258</f>
        <v>5</v>
      </c>
      <c r="AI258" s="30">
        <f>Data!$T258-Data!$U258</f>
        <v>2</v>
      </c>
      <c r="AJ258" s="30">
        <f>Data!$U258-Data!$V258</f>
        <v>4</v>
      </c>
      <c r="AK258" s="30">
        <f>(Data!$AH258+Data!$AI258)/(Data!$AH258+Data!$AI258+Data!$AJ258)</f>
        <v>0.6363636364</v>
      </c>
      <c r="AL258" s="32">
        <f>Data!$AH258^2/SQRT(Data!$AH258^2+Data!$AI258^2+Data!$AJ258^2)</f>
        <v>3.726779962</v>
      </c>
      <c r="AM258" s="32">
        <f>Data!$AI258^2/SQRT(Data!$AH258^2+Data!$AI258^2+Data!$AJ258^2)</f>
        <v>0.596284794</v>
      </c>
      <c r="AN258" s="32">
        <f>Data!$AJ258^2/SQRT(Data!$AH258^2+Data!$AI258^2+Data!$AJ258^2)</f>
        <v>2.385139176</v>
      </c>
      <c r="AO258" s="30">
        <f>Data!$W258-Data!$X258</f>
        <v>0.5</v>
      </c>
      <c r="AP258" s="30">
        <f>Data!$X258-Data!$Y258</f>
        <v>11.5</v>
      </c>
      <c r="AQ258" s="30">
        <f>Data!$Y258-Data!$Z258</f>
        <v>3</v>
      </c>
      <c r="AR258" s="30">
        <f>(Data!$AO258+Data!$AP258)/(Data!$AO258+Data!$AP258+Data!$AQ258)</f>
        <v>0.8</v>
      </c>
      <c r="AS258" s="33">
        <f>Data!$AO258^2/SQRT(Data!$AO258^2+Data!$AP258^2+Data!$AQ258^2)</f>
        <v>0.02101656759</v>
      </c>
      <c r="AT258" s="33">
        <f>Data!$AP258^2/SQRT(Data!$AO258^2+Data!$AP258^2+Data!$AQ258^2)</f>
        <v>11.11776425</v>
      </c>
      <c r="AU258" s="33">
        <f>Data!$AQ258^2/SQRT(Data!$AO258^2+Data!$AP258^2+Data!$AQ258^2)</f>
        <v>0.7565964331</v>
      </c>
      <c r="AV258" s="34">
        <f>_xlfn.VAR.P(Data!$K258:$N258)</f>
        <v>31.171875</v>
      </c>
      <c r="AW258" s="35">
        <f>_xlfn.VAR.P(Data!$C258:$F258)</f>
        <v>15.6875</v>
      </c>
      <c r="AX258" s="36">
        <f>_xlfn.VAR.P(Data!$G258:$J258)</f>
        <v>45.046875</v>
      </c>
      <c r="AY258" s="37"/>
      <c r="AZ258" s="38"/>
      <c r="BA258" s="39"/>
      <c r="BB258" s="30" t="str">
        <f>IF(AND(Data!$AE258&gt;Data!$AF258,Data!$AE258&gt;Data!$AG258),"1",IF(AND(Data!$AF258&gt;Data!$AE258,Data!$AF258&gt;Data!$AG258),IF(Data!$AF258&lt;2.5*Data!$AE258,"1.2",IF(OR(Data!$AE258&gt;2.5,Data!$AE258+Data!$AF258+Data!$AG258&lt;9),"2.2","2")),IF(AND(Data!$AG258&gt;3.5*Data!$AE258,Data!$AG258&gt;3.5*Data!$AF258,Data!$AE258+Data!$AF258+Data!$AG258&gt;11,Data!$AE258+Data!$AF258&lt;2,Data!$Q258&gt;=18),"3",IF((Data!$AE258&gt;3*Data!$AF258),"1.3",IF(AND(Data!$AF258&gt;3*Data!$AE258,Data!$AF258&gt;2),"2.3","3.3")))))</f>
        <v>2</v>
      </c>
      <c r="BC258" s="30" t="str">
        <f>IF(AND(Data!$AL258&gt;Data!$AM258,Data!$AL258&gt;Data!$AN258),"1",IF(AND(Data!$AM258&gt;Data!$AL258,Data!$AM258&gt;Data!$AN258),IF(Data!$AM258&lt;2.5*Data!$AL258,"1.2",IF(OR(Data!$AL258&gt;2.5,Data!$AL258+Data!$AM258+Data!$AN258&lt;9),"2.2","2")),IF(AND(Data!$AN258&gt;3.5*Data!$AL258,Data!$AN258&gt;3.5*Data!$AM258,Data!$AL258+Data!$AM258+Data!$AN258&gt;11,Data!$AL258+Data!$AM258&lt;2,Data!$U258&gt;=18),"3",IF((Data!$AL258&gt;3*Data!$AM258),"1.3",IF(AND(Data!$AM258&gt;3*Data!$AL258,Data!$AM258&gt;2),"2.3","3.3")))))</f>
        <v>1</v>
      </c>
      <c r="BD258" s="30" t="str">
        <f>IF(AND(Data!$AS258&gt;Data!$AT258,Data!$AS258&gt;Data!$AU258),"1",IF(AND(Data!$AT258&gt;Data!$AS258,Data!$AT258&gt;Data!$AU258),IF(Data!$AT258&lt;2.5*Data!$AS258,"1.2",IF(OR(Data!$AS258&gt;2.5,Data!$AS258+Data!$AT258+Data!$AU258&lt;9),"2.2","2")),IF(AND(Data!$AU258&gt;3.5*Data!$AS258,Data!$AU258&gt;3.5*Data!$AT258,Data!$AS258+Data!$AT258+Data!$AU258&gt;11,Data!$AS258+Data!$AT258&lt;2,Data!$Y258&gt;=18),"3",IF((Data!$AS258&gt;3*Data!$AT258),"1.3",IF(AND(Data!$AT258&gt;3*Data!$AS258,Data!$AT258&gt;2),"2.3","3.3")))))</f>
        <v>2</v>
      </c>
      <c r="BE258" s="30" t="str">
        <f t="array" ref="BE258">XLOOKUP(Data!$O258,Data!$K258:$N258,$K$1:$N$1,"?",0,1)&amp;XLOOKUP(Data!$P258,Data!$K258:$N258,$K$1:$N$1,"?",0,1)&amp;XLOOKUP(Data!$Q258,Data!$K258:$N258,$K$1:$N$1,"?",0,1)</f>
        <v>CID</v>
      </c>
      <c r="BF258" s="30" t="str">
        <f t="array" ref="BF258">XLOOKUP(Data!$S258,Data!$C258:$F258,$C$1:$F$1,"?",0,1)&amp;XLOOKUP(Data!$T258,Data!$C258:$F258,$C$1:$F$1,"?",0,1)&amp;XLOOKUP(Data!$U258,Data!$C258:$F258,$C$1:$F$1,"?",0,1)</f>
        <v>CID</v>
      </c>
      <c r="BG258" s="30" t="str">
        <f t="array" ref="BG258">XLOOKUP(Data!$W258,Data!$G258:$J258,$G$1:$J$1,"?",0,1)&amp;XLOOKUP(Data!$X258,Data!$G258:$J258,$G$1:$J$1,"?",0,1)&amp;XLOOKUP(Data!$Y258,Data!$G258:$J258,$G$1:$J$1,"?",0,1)</f>
        <v>CIS</v>
      </c>
      <c r="BH258" s="30" t="str">
        <f>VLOOKUP(LEFT(Data!$BE258,Data!$BB258),'Key 2'!$A$1:$C$40,2,FALSE)</f>
        <v>IC</v>
      </c>
      <c r="BI258" s="30" t="str">
        <f>VLOOKUP(LEFT(Data!$BF258,Data!$BC258),'Key 2'!$A$1:$C$40,2,FALSE)</f>
        <v>C</v>
      </c>
      <c r="BJ258" s="30" t="str">
        <f>VLOOKUP(LEFT(Data!$BG258,Data!$BD258),'Key 2'!$A$1:$C$40,2,FALSE)</f>
        <v>IC</v>
      </c>
      <c r="BK258" s="30" t="str">
        <f>IF(AND(Data!$AV258&gt;=15,Data!$O258&gt;=20),"DG",IF(AND(Data!$AW258&gt;=15,Data!$S258&gt;=20),"MG",IF(AND(Data!$AV258&gt;=15,Data!$W258&gt;=20),"LG","0")))</f>
        <v>DG</v>
      </c>
      <c r="BL258" s="30" t="str">
        <f>IF(AND(Data!$BK258="DG",Data!$AW258&gt;=15,Data!$S258&gt;=20,Data!$BH258&lt;&gt;Data!$BI258),"MG","LG")</f>
        <v>MG</v>
      </c>
      <c r="BM258" s="30" t="str">
        <f>IF(Data!$BK258="DG",Data!$BH258,IF(Data!$BK258="MG",Data!$BI258,Data!$BJ258))</f>
        <v>IC</v>
      </c>
      <c r="BN258" s="30" t="str">
        <f>IF(Data!$BL258="DG",Data!$BH258,IF(Data!$BL258="MG",Data!$BI258,Data!$BJ258))</f>
        <v>C</v>
      </c>
      <c r="BO258" s="40"/>
      <c r="BP258" s="40"/>
      <c r="BQ258" s="40"/>
      <c r="BR258" s="41"/>
      <c r="BS258" s="41"/>
      <c r="BT258" s="41" t="str">
        <f>VLOOKUP(Data!$BR258,'Key 1'!$B$1:$D$15,2,FALSE)</f>
        <v>TI</v>
      </c>
      <c r="BU258" s="41" t="str">
        <f>VLOOKUP(Data!$BS258,'Key 1'!$B$1:$D$15,2,FALSE)</f>
        <v>TI</v>
      </c>
      <c r="BV258" s="41">
        <f>VLOOKUP(Data!$BR258,'Key 1'!$B$1:$D$15,3,FALSE)</f>
        <v>0</v>
      </c>
      <c r="BW258" s="41">
        <f>VLOOKUP(Data!$BS258,'Key 1'!$B$1:$D$15,3,FALSE)</f>
        <v>0</v>
      </c>
      <c r="BX258" s="41" t="str">
        <f>IF(Data!$BK258="DG",IF(INT(Data!$BB258)-Data!$BB258&lt;0,"Low","High"),IF(Data!$BK258="MG",IF(INT(Data!$BC258)-Data!$BC258&lt;0,"Low","High"),IF(Data!$BK258="LG",IF(INT(Data!$BD258)-Data!$BD258&lt;0,"Low","High"),"High")))</f>
        <v>High</v>
      </c>
      <c r="BY258" s="41" t="str">
        <f>IF(Data!$BL258="DG",IF(INT(Data!$BB258)-Data!$BB258&lt;0,"Low","High"),IF(Data!$BL258="MG",IF(INT(Data!$BC258)-Data!$BC258&lt;0,"Low","High"),IF(Data!$BL258="LG",IF(INT(Data!$BD258)-Data!$BD258&lt;0,"Low","High"),"High")))</f>
        <v>High</v>
      </c>
      <c r="BZ258" s="41" t="str">
        <f>IF(AND(Data!$BX258="High",Data!$BY258="High"),"High","Low")</f>
        <v>High</v>
      </c>
      <c r="CA258" s="41" t="str">
        <f>IF(AND(Data!$BM258=Data!$BT258,Data!$BN258=Data!$BU258),"Matched",IF(Data!$BM258=Data!$BT258,"Sec Missed", IF(Data!$BN258=Data!$BU258," Pri Missed", "Both Missed")))</f>
        <v>Both Missed</v>
      </c>
      <c r="CB258" s="42">
        <v>100.0</v>
      </c>
      <c r="CC258" s="42">
        <v>100.0</v>
      </c>
      <c r="CD258" s="42">
        <v>100.0</v>
      </c>
      <c r="CE258" s="43" t="s">
        <v>96</v>
      </c>
      <c r="CF258" s="43" t="s">
        <v>3</v>
      </c>
      <c r="CG258" s="43" t="s">
        <v>96</v>
      </c>
      <c r="CH258" s="45" t="s">
        <v>96</v>
      </c>
      <c r="CI258" s="43" t="s">
        <v>97</v>
      </c>
      <c r="CJ258" s="42">
        <v>100.0</v>
      </c>
      <c r="CK258" s="43" t="s">
        <v>96</v>
      </c>
      <c r="CL258" s="43" t="s">
        <v>98</v>
      </c>
      <c r="CM258" s="42">
        <v>100.0</v>
      </c>
      <c r="CN258" s="43" t="s">
        <v>99</v>
      </c>
      <c r="CO258" s="1"/>
      <c r="CP258" s="1"/>
      <c r="CQ258" s="1"/>
      <c r="CR258" s="1"/>
      <c r="CS258" s="1"/>
      <c r="CT258" s="1"/>
      <c r="CU258" s="1"/>
    </row>
    <row r="259" ht="48.0" customHeight="1">
      <c r="A259" s="28">
        <v>2413.0</v>
      </c>
      <c r="B259" s="29">
        <v>28.0</v>
      </c>
      <c r="C259" s="30">
        <v>9.0</v>
      </c>
      <c r="D259" s="30">
        <v>9.0</v>
      </c>
      <c r="E259" s="30">
        <v>26.0</v>
      </c>
      <c r="F259" s="30">
        <v>9.0</v>
      </c>
      <c r="G259" s="30">
        <v>12.0</v>
      </c>
      <c r="H259" s="30">
        <v>10.0</v>
      </c>
      <c r="I259" s="30">
        <v>18.0</v>
      </c>
      <c r="J259" s="30">
        <v>18.5</v>
      </c>
      <c r="K259" s="30">
        <v>11.0</v>
      </c>
      <c r="L259" s="30">
        <v>8.0</v>
      </c>
      <c r="M259" s="30">
        <v>23.5</v>
      </c>
      <c r="N259" s="30">
        <v>14.0</v>
      </c>
      <c r="O259" s="31">
        <f>LARGE(Data!$K259:$N259,1)</f>
        <v>23.5</v>
      </c>
      <c r="P259" s="31">
        <f>LARGE(Data!$K259:$N259,2)</f>
        <v>14</v>
      </c>
      <c r="Q259" s="31">
        <f>LARGE(Data!$K259:$N259,3)</f>
        <v>11</v>
      </c>
      <c r="R259" s="31">
        <f>LARGE(Data!$K259:$N259,4)</f>
        <v>8</v>
      </c>
      <c r="S259" s="32">
        <f>LARGE(Data!$C259:$F259,1)</f>
        <v>26</v>
      </c>
      <c r="T259" s="32">
        <f>LARGE(Data!$C259:$F259,2)</f>
        <v>9</v>
      </c>
      <c r="U259" s="32">
        <f>LARGE(Data!$C259:$F259,3)</f>
        <v>9</v>
      </c>
      <c r="V259" s="32">
        <f>LARGE(Data!$C259:$F259,4)</f>
        <v>9</v>
      </c>
      <c r="W259" s="33">
        <f>LARGE(Data!$G259:$J259,1)</f>
        <v>18.5</v>
      </c>
      <c r="X259" s="33">
        <f>LARGE(Data!$G259:$J259,2)</f>
        <v>18</v>
      </c>
      <c r="Y259" s="33">
        <f>LARGE(Data!$G259:$J259,3)</f>
        <v>12</v>
      </c>
      <c r="Z259" s="33">
        <f>LARGE(Data!$G259:$J259,4)</f>
        <v>10</v>
      </c>
      <c r="AA259" s="30">
        <f>Data!$O259-Data!$P259</f>
        <v>9.5</v>
      </c>
      <c r="AB259" s="30">
        <f>Data!$P259-Data!$Q259</f>
        <v>3</v>
      </c>
      <c r="AC259" s="30">
        <f>Data!$Q259-Data!$R259</f>
        <v>3</v>
      </c>
      <c r="AD259" s="30">
        <f>(Data!$AA259+Data!$AB259)/SUM(Data!$AA259:$AC259)</f>
        <v>0.8064516129</v>
      </c>
      <c r="AE259" s="31">
        <f>Data!$AA259^2/SQRT(Data!$AA259^2+Data!$AB259^2+Data!$AC259^2)</f>
        <v>8.674276431</v>
      </c>
      <c r="AF259" s="31">
        <f>Data!$AB259^2/SQRT(Data!$AA259^2+Data!$AB259^2+Data!$AC259^2)</f>
        <v>0.8650247964</v>
      </c>
      <c r="AG259" s="31">
        <f>Data!$AC259^2/SQRT(Data!$AA259^2+Data!$AB259^2+Data!$AC259^2)</f>
        <v>0.8650247964</v>
      </c>
      <c r="AH259" s="30">
        <f>Data!$S259-Data!$T259</f>
        <v>17</v>
      </c>
      <c r="AI259" s="30">
        <f>Data!$T259-Data!$U259</f>
        <v>0</v>
      </c>
      <c r="AJ259" s="30">
        <f>Data!$U259-Data!$V259</f>
        <v>0</v>
      </c>
      <c r="AK259" s="30">
        <f>(Data!$AH259+Data!$AI259)/(Data!$AH259+Data!$AI259+Data!$AJ259)</f>
        <v>1</v>
      </c>
      <c r="AL259" s="32">
        <f>Data!$AH259^2/SQRT(Data!$AH259^2+Data!$AI259^2+Data!$AJ259^2)</f>
        <v>17</v>
      </c>
      <c r="AM259" s="32">
        <f>Data!$AI259^2/SQRT(Data!$AH259^2+Data!$AI259^2+Data!$AJ259^2)</f>
        <v>0</v>
      </c>
      <c r="AN259" s="32">
        <f>Data!$AJ259^2/SQRT(Data!$AH259^2+Data!$AI259^2+Data!$AJ259^2)</f>
        <v>0</v>
      </c>
      <c r="AO259" s="30">
        <f>Data!$W259-Data!$X259</f>
        <v>0.5</v>
      </c>
      <c r="AP259" s="30">
        <f>Data!$X259-Data!$Y259</f>
        <v>6</v>
      </c>
      <c r="AQ259" s="30">
        <f>Data!$Y259-Data!$Z259</f>
        <v>2</v>
      </c>
      <c r="AR259" s="30">
        <f>(Data!$AO259+Data!$AP259)/(Data!$AO259+Data!$AP259+Data!$AQ259)</f>
        <v>0.7647058824</v>
      </c>
      <c r="AS259" s="33">
        <f>Data!$AO259^2/SQRT(Data!$AO259^2+Data!$AP259^2+Data!$AQ259^2)</f>
        <v>0.03940552031</v>
      </c>
      <c r="AT259" s="33">
        <f>Data!$AP259^2/SQRT(Data!$AO259^2+Data!$AP259^2+Data!$AQ259^2)</f>
        <v>5.674394925</v>
      </c>
      <c r="AU259" s="33">
        <f>Data!$AQ259^2/SQRT(Data!$AO259^2+Data!$AP259^2+Data!$AQ259^2)</f>
        <v>0.630488325</v>
      </c>
      <c r="AV259" s="34">
        <f>_xlfn.VAR.P(Data!$K259:$N259)</f>
        <v>33.796875</v>
      </c>
      <c r="AW259" s="35">
        <f>_xlfn.VAR.P(Data!$C259:$F259)</f>
        <v>54.1875</v>
      </c>
      <c r="AX259" s="36">
        <f>_xlfn.VAR.P(Data!$G259:$J259)</f>
        <v>13.671875</v>
      </c>
      <c r="AY259" s="37"/>
      <c r="AZ259" s="38"/>
      <c r="BA259" s="39"/>
      <c r="BB259" s="30" t="str">
        <f>IF(AND(Data!$AE259&gt;Data!$AF259,Data!$AE259&gt;Data!$AG259),"1",IF(AND(Data!$AF259&gt;Data!$AE259,Data!$AF259&gt;Data!$AG259),IF(Data!$AF259&lt;2.5*Data!$AE259,"1.2",IF(OR(Data!$AE259&gt;2.5,Data!$AE259+Data!$AF259+Data!$AG259&lt;9),"2.2","2")),IF(AND(Data!$AG259&gt;3.5*Data!$AE259,Data!$AG259&gt;3.5*Data!$AF259,Data!$AE259+Data!$AF259+Data!$AG259&gt;11,Data!$AE259+Data!$AF259&lt;2,Data!$Q259&gt;=18),"3",IF((Data!$AE259&gt;3*Data!$AF259),"1.3",IF(AND(Data!$AF259&gt;3*Data!$AE259,Data!$AF259&gt;2),"2.3","3.3")))))</f>
        <v>1</v>
      </c>
      <c r="BC259" s="30" t="str">
        <f>IF(AND(Data!$AL259&gt;Data!$AM259,Data!$AL259&gt;Data!$AN259),"1",IF(AND(Data!$AM259&gt;Data!$AL259,Data!$AM259&gt;Data!$AN259),IF(Data!$AM259&lt;2.5*Data!$AL259,"1.2",IF(OR(Data!$AL259&gt;2.5,Data!$AL259+Data!$AM259+Data!$AN259&lt;9),"2.2","2")),IF(AND(Data!$AN259&gt;3.5*Data!$AL259,Data!$AN259&gt;3.5*Data!$AM259,Data!$AL259+Data!$AM259+Data!$AN259&gt;11,Data!$AL259+Data!$AM259&lt;2,Data!$U259&gt;=18),"3",IF((Data!$AL259&gt;3*Data!$AM259),"1.3",IF(AND(Data!$AM259&gt;3*Data!$AL259,Data!$AM259&gt;2),"2.3","3.3")))))</f>
        <v>1</v>
      </c>
      <c r="BD259" s="30" t="str">
        <f>IF(AND(Data!$AS259&gt;Data!$AT259,Data!$AS259&gt;Data!$AU259),"1",IF(AND(Data!$AT259&gt;Data!$AS259,Data!$AT259&gt;Data!$AU259),IF(Data!$AT259&lt;2.5*Data!$AS259,"1.2",IF(OR(Data!$AS259&gt;2.5,Data!$AS259+Data!$AT259+Data!$AU259&lt;9),"2.2","2")),IF(AND(Data!$AU259&gt;3.5*Data!$AS259,Data!$AU259&gt;3.5*Data!$AT259,Data!$AS259+Data!$AT259+Data!$AU259&gt;11,Data!$AS259+Data!$AT259&lt;2,Data!$Y259&gt;=18),"3",IF((Data!$AS259&gt;3*Data!$AT259),"1.3",IF(AND(Data!$AT259&gt;3*Data!$AS259,Data!$AT259&gt;2),"2.3","3.3")))))</f>
        <v>2.2</v>
      </c>
      <c r="BE259" s="30" t="str">
        <f t="array" ref="BE259">XLOOKUP(Data!$O259,Data!$K259:$N259,$K$1:$N$1,"?",0,1)&amp;XLOOKUP(Data!$P259,Data!$K259:$N259,$K$1:$N$1,"?",0,1)&amp;XLOOKUP(Data!$Q259,Data!$K259:$N259,$K$1:$N$1,"?",0,1)</f>
        <v>SCD</v>
      </c>
      <c r="BF259" s="30" t="str">
        <f t="array" ref="BF259">XLOOKUP(Data!$S259,Data!$C259:$F259,$C$1:$F$1,"?",0,1)&amp;XLOOKUP(Data!$T259,Data!$C259:$F259,$C$1:$F$1,"?",0,1)&amp;XLOOKUP(Data!$U259,Data!$C259:$F259,$C$1:$F$1,"?",0,1)</f>
        <v>SDD</v>
      </c>
      <c r="BG259" s="30" t="str">
        <f t="array" ref="BG259">XLOOKUP(Data!$W259,Data!$G259:$J259,$G$1:$J$1,"?",0,1)&amp;XLOOKUP(Data!$X259,Data!$G259:$J259,$G$1:$J$1,"?",0,1)&amp;XLOOKUP(Data!$Y259,Data!$G259:$J259,$G$1:$J$1,"?",0,1)</f>
        <v>CSD</v>
      </c>
      <c r="BH259" s="30" t="str">
        <f>VLOOKUP(LEFT(Data!$BE259,Data!$BB259),'Key 2'!$A$1:$C$40,2,FALSE)</f>
        <v>S</v>
      </c>
      <c r="BI259" s="30" t="str">
        <f>VLOOKUP(LEFT(Data!$BF259,Data!$BC259),'Key 2'!$A$1:$C$40,2,FALSE)</f>
        <v>S</v>
      </c>
      <c r="BJ259" s="30" t="str">
        <f>VLOOKUP(LEFT(Data!$BG259,Data!$BD259),'Key 2'!$A$1:$C$40,2,FALSE)</f>
        <v>SC</v>
      </c>
      <c r="BK259" s="30" t="str">
        <f>IF(AND(Data!$AV259&gt;=15,Data!$O259&gt;=20),"DG",IF(AND(Data!$AW259&gt;=15,Data!$S259&gt;=20),"MG",IF(AND(Data!$AV259&gt;=15,Data!$W259&gt;=20),"LG","0")))</f>
        <v>DG</v>
      </c>
      <c r="BL259" s="30" t="str">
        <f>IF(AND(Data!$BK259="DG",Data!$AW259&gt;=15,Data!$S259&gt;=20,Data!$BH259&lt;&gt;Data!$BI259),"MG","LG")</f>
        <v>LG</v>
      </c>
      <c r="BM259" s="30" t="str">
        <f>IF(Data!$BK259="DG",Data!$BH259,IF(Data!$BK259="MG",Data!$BI259,Data!$BJ259))</f>
        <v>S</v>
      </c>
      <c r="BN259" s="30" t="str">
        <f>IF(Data!$BL259="DG",Data!$BH259,IF(Data!$BL259="MG",Data!$BI259,Data!$BJ259))</f>
        <v>SC</v>
      </c>
      <c r="BO259" s="40"/>
      <c r="BP259" s="40"/>
      <c r="BQ259" s="40"/>
      <c r="BR259" s="41"/>
      <c r="BS259" s="41"/>
      <c r="BT259" s="41" t="str">
        <f>VLOOKUP(Data!$BR259,'Key 1'!$B$1:$D$15,2,FALSE)</f>
        <v>TI</v>
      </c>
      <c r="BU259" s="41" t="str">
        <f>VLOOKUP(Data!$BS259,'Key 1'!$B$1:$D$15,2,FALSE)</f>
        <v>TI</v>
      </c>
      <c r="BV259" s="41">
        <f>VLOOKUP(Data!$BR259,'Key 1'!$B$1:$D$15,3,FALSE)</f>
        <v>0</v>
      </c>
      <c r="BW259" s="41">
        <f>VLOOKUP(Data!$BS259,'Key 1'!$B$1:$D$15,3,FALSE)</f>
        <v>0</v>
      </c>
      <c r="BX259" s="41" t="str">
        <f>IF(Data!$BK259="DG",IF(INT(Data!$BB259)-Data!$BB259&lt;0,"Low","High"),IF(Data!$BK259="MG",IF(INT(Data!$BC259)-Data!$BC259&lt;0,"Low","High"),IF(Data!$BK259="LG",IF(INT(Data!$BD259)-Data!$BD259&lt;0,"Low","High"),"High")))</f>
        <v>High</v>
      </c>
      <c r="BY259" s="41" t="str">
        <f>IF(Data!$BL259="DG",IF(INT(Data!$BB259)-Data!$BB259&lt;0,"Low","High"),IF(Data!$BL259="MG",IF(INT(Data!$BC259)-Data!$BC259&lt;0,"Low","High"),IF(Data!$BL259="LG",IF(INT(Data!$BD259)-Data!$BD259&lt;0,"Low","High"),"High")))</f>
        <v>Low</v>
      </c>
      <c r="BZ259" s="41" t="str">
        <f>IF(AND(Data!$BX259="High",Data!$BY259="High"),"High","Low")</f>
        <v>Low</v>
      </c>
      <c r="CA259" s="41" t="str">
        <f>IF(AND(Data!$BM259=Data!$BT259,Data!$BN259=Data!$BU259),"Matched",IF(Data!$BM259=Data!$BT259,"Sec Missed", IF(Data!$BN259=Data!$BU259," Pri Missed", "Both Missed")))</f>
        <v>Both Missed</v>
      </c>
      <c r="CB259" s="42">
        <v>100.0</v>
      </c>
      <c r="CC259" s="42">
        <v>100.0</v>
      </c>
      <c r="CD259" s="42">
        <v>80.6</v>
      </c>
      <c r="CE259" s="43" t="s">
        <v>2</v>
      </c>
      <c r="CF259" s="43" t="s">
        <v>2</v>
      </c>
      <c r="CG259" s="43" t="s">
        <v>105</v>
      </c>
      <c r="CH259" s="45" t="s">
        <v>2</v>
      </c>
      <c r="CI259" s="43" t="s">
        <v>97</v>
      </c>
      <c r="CJ259" s="42">
        <v>100.0</v>
      </c>
      <c r="CK259" s="43" t="s">
        <v>2</v>
      </c>
      <c r="CL259" s="43" t="s">
        <v>102</v>
      </c>
      <c r="CM259" s="42">
        <v>100.0</v>
      </c>
      <c r="CN259" s="43" t="s">
        <v>99</v>
      </c>
      <c r="CO259" s="1"/>
      <c r="CP259" s="1"/>
      <c r="CQ259" s="1"/>
      <c r="CR259" s="1"/>
      <c r="CS259" s="1"/>
      <c r="CT259" s="1"/>
      <c r="CU259" s="1"/>
    </row>
    <row r="260" ht="48.0" customHeight="1">
      <c r="A260" s="28">
        <v>2414.0</v>
      </c>
      <c r="B260" s="29">
        <v>28.0</v>
      </c>
      <c r="C260" s="30">
        <v>25.0</v>
      </c>
      <c r="D260" s="30">
        <v>14.0</v>
      </c>
      <c r="E260" s="30">
        <v>7.0</v>
      </c>
      <c r="F260" s="30">
        <v>13.0</v>
      </c>
      <c r="G260" s="30">
        <v>18.0</v>
      </c>
      <c r="H260" s="30">
        <v>10.0</v>
      </c>
      <c r="I260" s="30">
        <v>7.0</v>
      </c>
      <c r="J260" s="30">
        <v>24.0</v>
      </c>
      <c r="K260" s="30">
        <v>22.0</v>
      </c>
      <c r="L260" s="30">
        <v>11.0</v>
      </c>
      <c r="M260" s="30">
        <v>6.0</v>
      </c>
      <c r="N260" s="30">
        <v>19.0</v>
      </c>
      <c r="O260" s="31">
        <f>LARGE(Data!$K260:$N260,1)</f>
        <v>22</v>
      </c>
      <c r="P260" s="31">
        <f>LARGE(Data!$K260:$N260,2)</f>
        <v>19</v>
      </c>
      <c r="Q260" s="31">
        <f>LARGE(Data!$K260:$N260,3)</f>
        <v>11</v>
      </c>
      <c r="R260" s="31">
        <f>LARGE(Data!$K260:$N260,4)</f>
        <v>6</v>
      </c>
      <c r="S260" s="32">
        <f>LARGE(Data!$C260:$F260,1)</f>
        <v>25</v>
      </c>
      <c r="T260" s="32">
        <f>LARGE(Data!$C260:$F260,2)</f>
        <v>14</v>
      </c>
      <c r="U260" s="32">
        <f>LARGE(Data!$C260:$F260,3)</f>
        <v>13</v>
      </c>
      <c r="V260" s="32">
        <f>LARGE(Data!$C260:$F260,4)</f>
        <v>7</v>
      </c>
      <c r="W260" s="33">
        <f>LARGE(Data!$G260:$J260,1)</f>
        <v>24</v>
      </c>
      <c r="X260" s="33">
        <f>LARGE(Data!$G260:$J260,2)</f>
        <v>18</v>
      </c>
      <c r="Y260" s="33">
        <f>LARGE(Data!$G260:$J260,3)</f>
        <v>10</v>
      </c>
      <c r="Z260" s="33">
        <f>LARGE(Data!$G260:$J260,4)</f>
        <v>7</v>
      </c>
      <c r="AA260" s="30">
        <f>Data!$O260-Data!$P260</f>
        <v>3</v>
      </c>
      <c r="AB260" s="30">
        <f>Data!$P260-Data!$Q260</f>
        <v>8</v>
      </c>
      <c r="AC260" s="30">
        <f>Data!$Q260-Data!$R260</f>
        <v>5</v>
      </c>
      <c r="AD260" s="30">
        <f>(Data!$AA260+Data!$AB260)/SUM(Data!$AA260:$AC260)</f>
        <v>0.6875</v>
      </c>
      <c r="AE260" s="31">
        <f>Data!$AA260^2/SQRT(Data!$AA260^2+Data!$AB260^2+Data!$AC260^2)</f>
        <v>0.9091372901</v>
      </c>
      <c r="AF260" s="31">
        <f>Data!$AB260^2/SQRT(Data!$AA260^2+Data!$AB260^2+Data!$AC260^2)</f>
        <v>6.464976285</v>
      </c>
      <c r="AG260" s="31">
        <f>Data!$AC260^2/SQRT(Data!$AA260^2+Data!$AB260^2+Data!$AC260^2)</f>
        <v>2.525381361</v>
      </c>
      <c r="AH260" s="30">
        <f>Data!$S260-Data!$T260</f>
        <v>11</v>
      </c>
      <c r="AI260" s="30">
        <f>Data!$T260-Data!$U260</f>
        <v>1</v>
      </c>
      <c r="AJ260" s="30">
        <f>Data!$U260-Data!$V260</f>
        <v>6</v>
      </c>
      <c r="AK260" s="30">
        <f>(Data!$AH260+Data!$AI260)/(Data!$AH260+Data!$AI260+Data!$AJ260)</f>
        <v>0.6666666667</v>
      </c>
      <c r="AL260" s="32">
        <f>Data!$AH260^2/SQRT(Data!$AH260^2+Data!$AI260^2+Data!$AJ260^2)</f>
        <v>9.626243139</v>
      </c>
      <c r="AM260" s="32">
        <f>Data!$AI260^2/SQRT(Data!$AH260^2+Data!$AI260^2+Data!$AJ260^2)</f>
        <v>0.07955572842</v>
      </c>
      <c r="AN260" s="32">
        <f>Data!$AJ260^2/SQRT(Data!$AH260^2+Data!$AI260^2+Data!$AJ260^2)</f>
        <v>2.864006223</v>
      </c>
      <c r="AO260" s="30">
        <f>Data!$W260-Data!$X260</f>
        <v>6</v>
      </c>
      <c r="AP260" s="30">
        <f>Data!$X260-Data!$Y260</f>
        <v>8</v>
      </c>
      <c r="AQ260" s="30">
        <f>Data!$Y260-Data!$Z260</f>
        <v>3</v>
      </c>
      <c r="AR260" s="30">
        <f>(Data!$AO260+Data!$AP260)/(Data!$AO260+Data!$AP260+Data!$AQ260)</f>
        <v>0.8235294118</v>
      </c>
      <c r="AS260" s="33">
        <f>Data!$AO260^2/SQRT(Data!$AO260^2+Data!$AP260^2+Data!$AQ260^2)</f>
        <v>3.448174627</v>
      </c>
      <c r="AT260" s="33">
        <f>Data!$AP260^2/SQRT(Data!$AO260^2+Data!$AP260^2+Data!$AQ260^2)</f>
        <v>6.130088225</v>
      </c>
      <c r="AU260" s="33">
        <f>Data!$AQ260^2/SQRT(Data!$AO260^2+Data!$AP260^2+Data!$AQ260^2)</f>
        <v>0.8620436567</v>
      </c>
      <c r="AV260" s="34">
        <f>_xlfn.VAR.P(Data!$K260:$N260)</f>
        <v>40.25</v>
      </c>
      <c r="AW260" s="35">
        <f>_xlfn.VAR.P(Data!$C260:$F260)</f>
        <v>42.1875</v>
      </c>
      <c r="AX260" s="36">
        <f>_xlfn.VAR.P(Data!$G260:$J260)</f>
        <v>44.6875</v>
      </c>
      <c r="AY260" s="37"/>
      <c r="AZ260" s="38"/>
      <c r="BA260" s="39"/>
      <c r="BB260" s="30" t="str">
        <f>IF(AND(Data!$AE260&gt;Data!$AF260,Data!$AE260&gt;Data!$AG260),"1",IF(AND(Data!$AF260&gt;Data!$AE260,Data!$AF260&gt;Data!$AG260),IF(Data!$AF260&lt;2.5*Data!$AE260,"1.2",IF(OR(Data!$AE260&gt;2.5,Data!$AE260+Data!$AF260+Data!$AG260&lt;9),"2.2","2")),IF(AND(Data!$AG260&gt;3.5*Data!$AE260,Data!$AG260&gt;3.5*Data!$AF260,Data!$AE260+Data!$AF260+Data!$AG260&gt;11,Data!$AE260+Data!$AF260&lt;2,Data!$Q260&gt;=18),"3",IF((Data!$AE260&gt;3*Data!$AF260),"1.3",IF(AND(Data!$AF260&gt;3*Data!$AE260,Data!$AF260&gt;2),"2.3","3.3")))))</f>
        <v>2</v>
      </c>
      <c r="BC260" s="30" t="str">
        <f>IF(AND(Data!$AL260&gt;Data!$AM260,Data!$AL260&gt;Data!$AN260),"1",IF(AND(Data!$AM260&gt;Data!$AL260,Data!$AM260&gt;Data!$AN260),IF(Data!$AM260&lt;2.5*Data!$AL260,"1.2",IF(OR(Data!$AL260&gt;2.5,Data!$AL260+Data!$AM260+Data!$AN260&lt;9),"2.2","2")),IF(AND(Data!$AN260&gt;3.5*Data!$AL260,Data!$AN260&gt;3.5*Data!$AM260,Data!$AL260+Data!$AM260+Data!$AN260&gt;11,Data!$AL260+Data!$AM260&lt;2,Data!$U260&gt;=18),"3",IF((Data!$AL260&gt;3*Data!$AM260),"1.3",IF(AND(Data!$AM260&gt;3*Data!$AL260,Data!$AM260&gt;2),"2.3","3.3")))))</f>
        <v>1</v>
      </c>
      <c r="BD260" s="30" t="str">
        <f>IF(AND(Data!$AS260&gt;Data!$AT260,Data!$AS260&gt;Data!$AU260),"1",IF(AND(Data!$AT260&gt;Data!$AS260,Data!$AT260&gt;Data!$AU260),IF(Data!$AT260&lt;2.5*Data!$AS260,"1.2",IF(OR(Data!$AS260&gt;2.5,Data!$AS260+Data!$AT260+Data!$AU260&lt;9),"2.2","2")),IF(AND(Data!$AU260&gt;3.5*Data!$AS260,Data!$AU260&gt;3.5*Data!$AT260,Data!$AS260+Data!$AT260+Data!$AU260&gt;11,Data!$AS260+Data!$AT260&lt;2,Data!$Y260&gt;=18),"3",IF((Data!$AS260&gt;3*Data!$AT260),"1.3",IF(AND(Data!$AT260&gt;3*Data!$AS260,Data!$AT260&gt;2),"2.3","3.3")))))</f>
        <v>1.2</v>
      </c>
      <c r="BE260" s="30" t="str">
        <f t="array" ref="BE260">XLOOKUP(Data!$O260,Data!$K260:$N260,$K$1:$N$1,"?",0,1)&amp;XLOOKUP(Data!$P260,Data!$K260:$N260,$K$1:$N$1,"?",0,1)&amp;XLOOKUP(Data!$Q260,Data!$K260:$N260,$K$1:$N$1,"?",0,1)</f>
        <v>DCI</v>
      </c>
      <c r="BF260" s="30" t="str">
        <f t="array" ref="BF260">XLOOKUP(Data!$S260,Data!$C260:$F260,$C$1:$F$1,"?",0,1)&amp;XLOOKUP(Data!$T260,Data!$C260:$F260,$C$1:$F$1,"?",0,1)&amp;XLOOKUP(Data!$U260,Data!$C260:$F260,$C$1:$F$1,"?",0,1)</f>
        <v>DIC</v>
      </c>
      <c r="BG260" s="30" t="str">
        <f t="array" ref="BG260">XLOOKUP(Data!$W260,Data!$G260:$J260,$G$1:$J$1,"?",0,1)&amp;XLOOKUP(Data!$X260,Data!$G260:$J260,$G$1:$J$1,"?",0,1)&amp;XLOOKUP(Data!$Y260,Data!$G260:$J260,$G$1:$J$1,"?",0,1)</f>
        <v>CDI</v>
      </c>
      <c r="BH260" s="30" t="str">
        <f>VLOOKUP(LEFT(Data!$BE260,Data!$BB260),'Key 2'!$A$1:$C$40,2,FALSE)</f>
        <v>DC</v>
      </c>
      <c r="BI260" s="30" t="str">
        <f>VLOOKUP(LEFT(Data!$BF260,Data!$BC260),'Key 2'!$A$1:$C$40,2,FALSE)</f>
        <v>D</v>
      </c>
      <c r="BJ260" s="30" t="str">
        <f>VLOOKUP(LEFT(Data!$BG260,Data!$BD260),'Key 2'!$A$1:$C$40,2,FALSE)</f>
        <v>C</v>
      </c>
      <c r="BK260" s="30" t="str">
        <f>IF(AND(Data!$AV260&gt;=15,Data!$O260&gt;=20),"DG",IF(AND(Data!$AW260&gt;=15,Data!$S260&gt;=20),"MG",IF(AND(Data!$AV260&gt;=15,Data!$W260&gt;=20),"LG","0")))</f>
        <v>DG</v>
      </c>
      <c r="BL260" s="30" t="str">
        <f>IF(AND(Data!$BK260="DG",Data!$AW260&gt;=15,Data!$S260&gt;=20,Data!$BH260&lt;&gt;Data!$BI260),"MG","LG")</f>
        <v>MG</v>
      </c>
      <c r="BM260" s="30" t="str">
        <f>IF(Data!$BK260="DG",Data!$BH260,IF(Data!$BK260="MG",Data!$BI260,Data!$BJ260))</f>
        <v>DC</v>
      </c>
      <c r="BN260" s="30" t="str">
        <f>IF(Data!$BL260="DG",Data!$BH260,IF(Data!$BL260="MG",Data!$BI260,Data!$BJ260))</f>
        <v>D</v>
      </c>
      <c r="BO260" s="40"/>
      <c r="BP260" s="40"/>
      <c r="BQ260" s="40"/>
      <c r="BR260" s="41"/>
      <c r="BS260" s="41"/>
      <c r="BT260" s="41" t="str">
        <f>VLOOKUP(Data!$BR260,'Key 1'!$B$1:$D$15,2,FALSE)</f>
        <v>TI</v>
      </c>
      <c r="BU260" s="41" t="str">
        <f>VLOOKUP(Data!$BS260,'Key 1'!$B$1:$D$15,2,FALSE)</f>
        <v>TI</v>
      </c>
      <c r="BV260" s="41">
        <f>VLOOKUP(Data!$BR260,'Key 1'!$B$1:$D$15,3,FALSE)</f>
        <v>0</v>
      </c>
      <c r="BW260" s="41">
        <f>VLOOKUP(Data!$BS260,'Key 1'!$B$1:$D$15,3,FALSE)</f>
        <v>0</v>
      </c>
      <c r="BX260" s="41" t="str">
        <f>IF(Data!$BK260="DG",IF(INT(Data!$BB260)-Data!$BB260&lt;0,"Low","High"),IF(Data!$BK260="MG",IF(INT(Data!$BC260)-Data!$BC260&lt;0,"Low","High"),IF(Data!$BK260="LG",IF(INT(Data!$BD260)-Data!$BD260&lt;0,"Low","High"),"High")))</f>
        <v>High</v>
      </c>
      <c r="BY260" s="41" t="str">
        <f>IF(Data!$BL260="DG",IF(INT(Data!$BB260)-Data!$BB260&lt;0,"Low","High"),IF(Data!$BL260="MG",IF(INT(Data!$BC260)-Data!$BC260&lt;0,"Low","High"),IF(Data!$BL260="LG",IF(INT(Data!$BD260)-Data!$BD260&lt;0,"Low","High"),"High")))</f>
        <v>High</v>
      </c>
      <c r="BZ260" s="41" t="str">
        <f>IF(AND(Data!$BX260="High",Data!$BY260="High"),"High","Low")</f>
        <v>High</v>
      </c>
      <c r="CA260" s="41" t="str">
        <f>IF(AND(Data!$BM260=Data!$BT260,Data!$BN260=Data!$BU260),"Matched",IF(Data!$BM260=Data!$BT260,"Sec Missed", IF(Data!$BN260=Data!$BU260," Pri Missed", "Both Missed")))</f>
        <v>Both Missed</v>
      </c>
      <c r="CB260" s="42">
        <v>100.0</v>
      </c>
      <c r="CC260" s="42">
        <v>100.0</v>
      </c>
      <c r="CD260" s="42">
        <v>100.0</v>
      </c>
      <c r="CE260" s="43" t="s">
        <v>17</v>
      </c>
      <c r="CF260" s="43" t="s">
        <v>0</v>
      </c>
      <c r="CG260" s="43" t="s">
        <v>3</v>
      </c>
      <c r="CH260" s="45" t="s">
        <v>17</v>
      </c>
      <c r="CI260" s="43" t="s">
        <v>97</v>
      </c>
      <c r="CJ260" s="42">
        <v>100.0</v>
      </c>
      <c r="CK260" s="43" t="s">
        <v>0</v>
      </c>
      <c r="CL260" s="43" t="s">
        <v>102</v>
      </c>
      <c r="CM260" s="42">
        <v>100.0</v>
      </c>
      <c r="CN260" s="43" t="s">
        <v>103</v>
      </c>
      <c r="CO260" s="1"/>
      <c r="CP260" s="1"/>
      <c r="CQ260" s="1"/>
      <c r="CR260" s="1"/>
      <c r="CS260" s="1"/>
      <c r="CT260" s="1"/>
      <c r="CU260" s="1"/>
    </row>
    <row r="261" ht="48.0" customHeight="1">
      <c r="A261" s="28">
        <v>2415.0</v>
      </c>
      <c r="B261" s="29">
        <v>0.0</v>
      </c>
      <c r="C261" s="30">
        <v>3.0</v>
      </c>
      <c r="D261" s="30">
        <v>1.0</v>
      </c>
      <c r="E261" s="30">
        <v>1.0</v>
      </c>
      <c r="F261" s="30">
        <v>1.0</v>
      </c>
      <c r="G261" s="30">
        <v>28.0</v>
      </c>
      <c r="H261" s="30">
        <v>28.0</v>
      </c>
      <c r="I261" s="30">
        <v>28.0</v>
      </c>
      <c r="J261" s="30">
        <v>28.0</v>
      </c>
      <c r="K261" s="30">
        <v>20.0</v>
      </c>
      <c r="L261" s="30">
        <v>12.0</v>
      </c>
      <c r="M261" s="30">
        <v>9.5</v>
      </c>
      <c r="N261" s="30">
        <v>18.0</v>
      </c>
      <c r="O261" s="31">
        <f>LARGE(Data!$K261:$N261,1)</f>
        <v>20</v>
      </c>
      <c r="P261" s="31">
        <f>LARGE(Data!$K261:$N261,2)</f>
        <v>18</v>
      </c>
      <c r="Q261" s="31">
        <f>LARGE(Data!$K261:$N261,3)</f>
        <v>12</v>
      </c>
      <c r="R261" s="31">
        <f>LARGE(Data!$K261:$N261,4)</f>
        <v>9.5</v>
      </c>
      <c r="S261" s="32">
        <f>LARGE(Data!$C261:$F261,1)</f>
        <v>3</v>
      </c>
      <c r="T261" s="32">
        <f>LARGE(Data!$C261:$F261,2)</f>
        <v>1</v>
      </c>
      <c r="U261" s="32">
        <f>LARGE(Data!$C261:$F261,3)</f>
        <v>1</v>
      </c>
      <c r="V261" s="32">
        <f>LARGE(Data!$C261:$F261,4)</f>
        <v>1</v>
      </c>
      <c r="W261" s="33">
        <f>LARGE(Data!$G261:$J261,1)</f>
        <v>28</v>
      </c>
      <c r="X261" s="33">
        <f>LARGE(Data!$G261:$J261,2)</f>
        <v>28</v>
      </c>
      <c r="Y261" s="33">
        <f>LARGE(Data!$G261:$J261,3)</f>
        <v>28</v>
      </c>
      <c r="Z261" s="33">
        <f>LARGE(Data!$G261:$J261,4)</f>
        <v>28</v>
      </c>
      <c r="AA261" s="30">
        <f>Data!$O261-Data!$P261</f>
        <v>2</v>
      </c>
      <c r="AB261" s="30">
        <f>Data!$P261-Data!$Q261</f>
        <v>6</v>
      </c>
      <c r="AC261" s="30">
        <f>Data!$Q261-Data!$R261</f>
        <v>2.5</v>
      </c>
      <c r="AD261" s="30">
        <f>(Data!$AA261+Data!$AB261)/SUM(Data!$AA261:$AC261)</f>
        <v>0.7619047619</v>
      </c>
      <c r="AE261" s="31">
        <f>Data!$AA261^2/SQRT(Data!$AA261^2+Data!$AB261^2+Data!$AC261^2)</f>
        <v>0.5881716977</v>
      </c>
      <c r="AF261" s="31">
        <f>Data!$AB261^2/SQRT(Data!$AA261^2+Data!$AB261^2+Data!$AC261^2)</f>
        <v>5.293545279</v>
      </c>
      <c r="AG261" s="31">
        <f>Data!$AC261^2/SQRT(Data!$AA261^2+Data!$AB261^2+Data!$AC261^2)</f>
        <v>0.9190182776</v>
      </c>
      <c r="AH261" s="30">
        <f>Data!$S261-Data!$T261</f>
        <v>2</v>
      </c>
      <c r="AI261" s="30">
        <f>Data!$T261-Data!$U261</f>
        <v>0</v>
      </c>
      <c r="AJ261" s="30">
        <f>Data!$U261-Data!$V261</f>
        <v>0</v>
      </c>
      <c r="AK261" s="30">
        <f>(Data!$AH261+Data!$AI261)/(Data!$AH261+Data!$AI261+Data!$AJ261)</f>
        <v>1</v>
      </c>
      <c r="AL261" s="32">
        <f>Data!$AH261^2/SQRT(Data!$AH261^2+Data!$AI261^2+Data!$AJ261^2)</f>
        <v>2</v>
      </c>
      <c r="AM261" s="32">
        <f>Data!$AI261^2/SQRT(Data!$AH261^2+Data!$AI261^2+Data!$AJ261^2)</f>
        <v>0</v>
      </c>
      <c r="AN261" s="32">
        <f>Data!$AJ261^2/SQRT(Data!$AH261^2+Data!$AI261^2+Data!$AJ261^2)</f>
        <v>0</v>
      </c>
      <c r="AO261" s="30">
        <f>Data!$W261-Data!$X261</f>
        <v>0</v>
      </c>
      <c r="AP261" s="30">
        <f>Data!$X261-Data!$Y261</f>
        <v>0</v>
      </c>
      <c r="AQ261" s="30">
        <f>Data!$Y261-Data!$Z261</f>
        <v>0</v>
      </c>
      <c r="AR261" s="30" t="str">
        <f>(Data!$AO261+Data!$AP261)/(Data!$AO261+Data!$AP261+Data!$AQ261)</f>
        <v>#DIV/0!</v>
      </c>
      <c r="AS261" s="33" t="str">
        <f>Data!$AO261^2/SQRT(Data!$AO261^2+Data!$AP261^2+Data!$AQ261^2)</f>
        <v>#DIV/0!</v>
      </c>
      <c r="AT261" s="33" t="str">
        <f>Data!$AP261^2/SQRT(Data!$AO261^2+Data!$AP261^2+Data!$AQ261^2)</f>
        <v>#DIV/0!</v>
      </c>
      <c r="AU261" s="33" t="str">
        <f>Data!$AQ261^2/SQRT(Data!$AO261^2+Data!$AP261^2+Data!$AQ261^2)</f>
        <v>#DIV/0!</v>
      </c>
      <c r="AV261" s="34">
        <f>_xlfn.VAR.P(Data!$K261:$N261)</f>
        <v>18.296875</v>
      </c>
      <c r="AW261" s="35">
        <f>_xlfn.VAR.P(Data!$C261:$F261)</f>
        <v>0.75</v>
      </c>
      <c r="AX261" s="36">
        <f>_xlfn.VAR.P(Data!$G261:$J261)</f>
        <v>0</v>
      </c>
      <c r="AY261" s="37"/>
      <c r="AZ261" s="38"/>
      <c r="BA261" s="39"/>
      <c r="BB261" s="30" t="str">
        <f>IF(AND(Data!$AE261&gt;Data!$AF261,Data!$AE261&gt;Data!$AG261),"1",IF(AND(Data!$AF261&gt;Data!$AE261,Data!$AF261&gt;Data!$AG261),IF(Data!$AF261&lt;2.5*Data!$AE261,"1.2",IF(OR(Data!$AE261&gt;2.5,Data!$AE261+Data!$AF261+Data!$AG261&lt;9),"2.2","2")),IF(AND(Data!$AG261&gt;3.5*Data!$AE261,Data!$AG261&gt;3.5*Data!$AF261,Data!$AE261+Data!$AF261+Data!$AG261&gt;11,Data!$AE261+Data!$AF261&lt;2,Data!$Q261&gt;=18),"3",IF((Data!$AE261&gt;3*Data!$AF261),"1.3",IF(AND(Data!$AF261&gt;3*Data!$AE261,Data!$AF261&gt;2),"2.3","3.3")))))</f>
        <v>2.2</v>
      </c>
      <c r="BC261" s="30" t="str">
        <f>IF(AND(Data!$AL261&gt;Data!$AM261,Data!$AL261&gt;Data!$AN261),"1",IF(AND(Data!$AM261&gt;Data!$AL261,Data!$AM261&gt;Data!$AN261),IF(Data!$AM261&lt;2.5*Data!$AL261,"1.2",IF(OR(Data!$AL261&gt;2.5,Data!$AL261+Data!$AM261+Data!$AN261&lt;9),"2.2","2")),IF(AND(Data!$AN261&gt;3.5*Data!$AL261,Data!$AN261&gt;3.5*Data!$AM261,Data!$AL261+Data!$AM261+Data!$AN261&gt;11,Data!$AL261+Data!$AM261&lt;2,Data!$U261&gt;=18),"3",IF((Data!$AL261&gt;3*Data!$AM261),"1.3",IF(AND(Data!$AM261&gt;3*Data!$AL261,Data!$AM261&gt;2),"2.3","3.3")))))</f>
        <v>1</v>
      </c>
      <c r="BD261" s="30" t="str">
        <f>IF(AND(Data!$AS261&gt;Data!$AT261,Data!$AS261&gt;Data!$AU261),"1",IF(AND(Data!$AT261&gt;Data!$AS261,Data!$AT261&gt;Data!$AU261),IF(Data!$AT261&lt;2.5*Data!$AS261,"1.2",IF(OR(Data!$AS261&gt;2.5,Data!$AS261+Data!$AT261+Data!$AU261&lt;9),"2.2","2")),IF(AND(Data!$AU261&gt;3.5*Data!$AS261,Data!$AU261&gt;3.5*Data!$AT261,Data!$AS261+Data!$AT261+Data!$AU261&gt;11,Data!$AS261+Data!$AT261&lt;2,Data!$Y261&gt;=18),"3",IF((Data!$AS261&gt;3*Data!$AT261),"1.3",IF(AND(Data!$AT261&gt;3*Data!$AS261,Data!$AT261&gt;2),"2.3","3.3")))))</f>
        <v>#DIV/0!</v>
      </c>
      <c r="BE261" s="30" t="str">
        <f t="array" ref="BE261">XLOOKUP(Data!$O261,Data!$K261:$N261,$K$1:$N$1,"?",0,1)&amp;XLOOKUP(Data!$P261,Data!$K261:$N261,$K$1:$N$1,"?",0,1)&amp;XLOOKUP(Data!$Q261,Data!$K261:$N261,$K$1:$N$1,"?",0,1)</f>
        <v>DCI</v>
      </c>
      <c r="BF261" s="30" t="str">
        <f t="array" ref="BF261">XLOOKUP(Data!$S261,Data!$C261:$F261,$C$1:$F$1,"?",0,1)&amp;XLOOKUP(Data!$T261,Data!$C261:$F261,$C$1:$F$1,"?",0,1)&amp;XLOOKUP(Data!$U261,Data!$C261:$F261,$C$1:$F$1,"?",0,1)</f>
        <v>DII</v>
      </c>
      <c r="BG261" s="30" t="str">
        <f t="array" ref="BG261">XLOOKUP(Data!$W261,Data!$G261:$J261,$G$1:$J$1,"?",0,1)&amp;XLOOKUP(Data!$X261,Data!$G261:$J261,$G$1:$J$1,"?",0,1)&amp;XLOOKUP(Data!$Y261,Data!$G261:$J261,$G$1:$J$1,"?",0,1)</f>
        <v>DDD</v>
      </c>
      <c r="BH261" s="30" t="str">
        <f>VLOOKUP(LEFT(Data!$BE261,Data!$BB261),'Key 2'!$A$1:$C$40,2,FALSE)</f>
        <v>DC</v>
      </c>
      <c r="BI261" s="30" t="str">
        <f>VLOOKUP(LEFT(Data!$BF261,Data!$BC261),'Key 2'!$A$1:$C$40,2,FALSE)</f>
        <v>D</v>
      </c>
      <c r="BJ261" s="30" t="str">
        <f>VLOOKUP(LEFT(Data!$BG261,Data!$BD261),'Key 2'!$A$1:$C$40,2,FALSE)</f>
        <v>#DIV/0!</v>
      </c>
      <c r="BK261" s="30" t="str">
        <f>IF(AND(Data!$AV261&gt;=15,Data!$O261&gt;=20),"DG",IF(AND(Data!$AW261&gt;=15,Data!$S261&gt;=20),"MG",IF(AND(Data!$AV261&gt;=15,Data!$W261&gt;=20),"LG","0")))</f>
        <v>DG</v>
      </c>
      <c r="BL261" s="30" t="str">
        <f>IF(AND(Data!$BK261="DG",Data!$AW261&gt;=15,Data!$S261&gt;=20,Data!$BH261&lt;&gt;Data!$BI261),"MG","LG")</f>
        <v>LG</v>
      </c>
      <c r="BM261" s="30" t="str">
        <f>IF(Data!$BK261="DG",Data!$BH261,IF(Data!$BK261="MG",Data!$BI261,Data!$BJ261))</f>
        <v>DC</v>
      </c>
      <c r="BN261" s="30" t="str">
        <f>IF(Data!$BL261="DG",Data!$BH261,IF(Data!$BL261="MG",Data!$BI261,Data!$BJ261))</f>
        <v>#DIV/0!</v>
      </c>
      <c r="BO261" s="40"/>
      <c r="BP261" s="40"/>
      <c r="BQ261" s="40"/>
      <c r="BR261" s="41"/>
      <c r="BS261" s="41"/>
      <c r="BT261" s="41" t="str">
        <f>VLOOKUP(Data!$BR261,'Key 1'!$B$1:$D$15,2,FALSE)</f>
        <v>TI</v>
      </c>
      <c r="BU261" s="41" t="str">
        <f>VLOOKUP(Data!$BS261,'Key 1'!$B$1:$D$15,2,FALSE)</f>
        <v>TI</v>
      </c>
      <c r="BV261" s="41">
        <f>VLOOKUP(Data!$BR261,'Key 1'!$B$1:$D$15,3,FALSE)</f>
        <v>0</v>
      </c>
      <c r="BW261" s="41">
        <f>VLOOKUP(Data!$BS261,'Key 1'!$B$1:$D$15,3,FALSE)</f>
        <v>0</v>
      </c>
      <c r="BX261" s="41" t="str">
        <f>IF(Data!$BK261="DG",IF(INT(Data!$BB261)-Data!$BB261&lt;0,"Low","High"),IF(Data!$BK261="MG",IF(INT(Data!$BC261)-Data!$BC261&lt;0,"Low","High"),IF(Data!$BK261="LG",IF(INT(Data!$BD261)-Data!$BD261&lt;0,"Low","High"),"High")))</f>
        <v>Low</v>
      </c>
      <c r="BY261" s="41" t="str">
        <f>IF(Data!$BL261="DG",IF(INT(Data!$BB261)-Data!$BB261&lt;0,"Low","High"),IF(Data!$BL261="MG",IF(INT(Data!$BC261)-Data!$BC261&lt;0,"Low","High"),IF(Data!$BL261="LG",IF(INT(Data!$BD261)-Data!$BD261&lt;0,"Low","High"),"High")))</f>
        <v>#DIV/0!</v>
      </c>
      <c r="BZ261" s="41" t="str">
        <f>IF(AND(Data!$BX261="High",Data!$BY261="High"),"High","Low")</f>
        <v>#DIV/0!</v>
      </c>
      <c r="CA261" s="41" t="str">
        <f>IF(AND(Data!$BM261=Data!$BT261,Data!$BN261=Data!$BU261),"Matched",IF(Data!$BM261=Data!$BT261,"Sec Missed", IF(Data!$BN261=Data!$BU261," Pri Missed", "Both Missed")))</f>
        <v>#DIV/0!</v>
      </c>
      <c r="CB261" s="42">
        <v>100.0</v>
      </c>
      <c r="CC261" s="43" t="s">
        <v>100</v>
      </c>
      <c r="CD261" s="43" t="s">
        <v>100</v>
      </c>
      <c r="CE261" s="43" t="s">
        <v>17</v>
      </c>
      <c r="CF261" s="44"/>
      <c r="CG261" s="44"/>
      <c r="CH261" s="45" t="s">
        <v>17</v>
      </c>
      <c r="CI261" s="43" t="s">
        <v>97</v>
      </c>
      <c r="CJ261" s="42">
        <v>100.0</v>
      </c>
      <c r="CK261" s="43" t="s">
        <v>17</v>
      </c>
      <c r="CL261" s="43" t="s">
        <v>97</v>
      </c>
      <c r="CM261" s="42">
        <v>100.0</v>
      </c>
      <c r="CN261" s="43" t="s">
        <v>99</v>
      </c>
      <c r="CO261" s="1"/>
      <c r="CP261" s="1"/>
      <c r="CQ261" s="1"/>
      <c r="CR261" s="1"/>
      <c r="CS261" s="1"/>
      <c r="CT261" s="1"/>
      <c r="CU261" s="1"/>
    </row>
    <row r="262" ht="48.0" customHeight="1">
      <c r="A262" s="28">
        <v>2416.0</v>
      </c>
      <c r="B262" s="29">
        <v>28.0</v>
      </c>
      <c r="C262" s="30">
        <v>24.0</v>
      </c>
      <c r="D262" s="30">
        <v>14.0</v>
      </c>
      <c r="E262" s="30">
        <v>10.0</v>
      </c>
      <c r="F262" s="30">
        <v>13.0</v>
      </c>
      <c r="G262" s="30">
        <v>25.0</v>
      </c>
      <c r="H262" s="30">
        <v>4.0</v>
      </c>
      <c r="I262" s="30">
        <v>18.0</v>
      </c>
      <c r="J262" s="30">
        <v>8.0</v>
      </c>
      <c r="K262" s="30">
        <v>25.0</v>
      </c>
      <c r="L262" s="30">
        <v>8.0</v>
      </c>
      <c r="M262" s="30">
        <v>12.0</v>
      </c>
      <c r="N262" s="30">
        <v>9.5</v>
      </c>
      <c r="O262" s="31">
        <f>LARGE(Data!$K262:$N262,1)</f>
        <v>25</v>
      </c>
      <c r="P262" s="31">
        <f>LARGE(Data!$K262:$N262,2)</f>
        <v>12</v>
      </c>
      <c r="Q262" s="31">
        <f>LARGE(Data!$K262:$N262,3)</f>
        <v>9.5</v>
      </c>
      <c r="R262" s="31">
        <f>LARGE(Data!$K262:$N262,4)</f>
        <v>8</v>
      </c>
      <c r="S262" s="32">
        <f>LARGE(Data!$C262:$F262,1)</f>
        <v>24</v>
      </c>
      <c r="T262" s="32">
        <f>LARGE(Data!$C262:$F262,2)</f>
        <v>14</v>
      </c>
      <c r="U262" s="32">
        <f>LARGE(Data!$C262:$F262,3)</f>
        <v>13</v>
      </c>
      <c r="V262" s="32">
        <f>LARGE(Data!$C262:$F262,4)</f>
        <v>10</v>
      </c>
      <c r="W262" s="33">
        <f>LARGE(Data!$G262:$J262,1)</f>
        <v>25</v>
      </c>
      <c r="X262" s="33">
        <f>LARGE(Data!$G262:$J262,2)</f>
        <v>18</v>
      </c>
      <c r="Y262" s="33">
        <f>LARGE(Data!$G262:$J262,3)</f>
        <v>8</v>
      </c>
      <c r="Z262" s="33">
        <f>LARGE(Data!$G262:$J262,4)</f>
        <v>4</v>
      </c>
      <c r="AA262" s="30">
        <f>Data!$O262-Data!$P262</f>
        <v>13</v>
      </c>
      <c r="AB262" s="30">
        <f>Data!$P262-Data!$Q262</f>
        <v>2.5</v>
      </c>
      <c r="AC262" s="30">
        <f>Data!$Q262-Data!$R262</f>
        <v>1.5</v>
      </c>
      <c r="AD262" s="30">
        <f>(Data!$AA262+Data!$AB262)/SUM(Data!$AA262:$AC262)</f>
        <v>0.9117647059</v>
      </c>
      <c r="AE262" s="31">
        <f>Data!$AA262^2/SQRT(Data!$AA262^2+Data!$AB262^2+Data!$AC262^2)</f>
        <v>12.68491396</v>
      </c>
      <c r="AF262" s="31">
        <f>Data!$AB262^2/SQRT(Data!$AA262^2+Data!$AB262^2+Data!$AC262^2)</f>
        <v>0.4691166407</v>
      </c>
      <c r="AG262" s="31">
        <f>Data!$AC262^2/SQRT(Data!$AA262^2+Data!$AB262^2+Data!$AC262^2)</f>
        <v>0.1688819906</v>
      </c>
      <c r="AH262" s="30">
        <f>Data!$S262-Data!$T262</f>
        <v>10</v>
      </c>
      <c r="AI262" s="30">
        <f>Data!$T262-Data!$U262</f>
        <v>1</v>
      </c>
      <c r="AJ262" s="30">
        <f>Data!$U262-Data!$V262</f>
        <v>3</v>
      </c>
      <c r="AK262" s="30">
        <f>(Data!$AH262+Data!$AI262)/(Data!$AH262+Data!$AI262+Data!$AJ262)</f>
        <v>0.7857142857</v>
      </c>
      <c r="AL262" s="32">
        <f>Data!$AH262^2/SQRT(Data!$AH262^2+Data!$AI262^2+Data!$AJ262^2)</f>
        <v>9.534625892</v>
      </c>
      <c r="AM262" s="32">
        <f>Data!$AI262^2/SQRT(Data!$AH262^2+Data!$AI262^2+Data!$AJ262^2)</f>
        <v>0.09534625892</v>
      </c>
      <c r="AN262" s="32">
        <f>Data!$AJ262^2/SQRT(Data!$AH262^2+Data!$AI262^2+Data!$AJ262^2)</f>
        <v>0.8581163303</v>
      </c>
      <c r="AO262" s="30">
        <f>Data!$W262-Data!$X262</f>
        <v>7</v>
      </c>
      <c r="AP262" s="30">
        <f>Data!$X262-Data!$Y262</f>
        <v>10</v>
      </c>
      <c r="AQ262" s="30">
        <f>Data!$Y262-Data!$Z262</f>
        <v>4</v>
      </c>
      <c r="AR262" s="30">
        <f>(Data!$AO262+Data!$AP262)/(Data!$AO262+Data!$AP262+Data!$AQ262)</f>
        <v>0.8095238095</v>
      </c>
      <c r="AS262" s="33">
        <f>Data!$AO262^2/SQRT(Data!$AO262^2+Data!$AP262^2+Data!$AQ262^2)</f>
        <v>3.814644826</v>
      </c>
      <c r="AT262" s="33">
        <f>Data!$AP262^2/SQRT(Data!$AO262^2+Data!$AP262^2+Data!$AQ262^2)</f>
        <v>7.784989442</v>
      </c>
      <c r="AU262" s="33">
        <f>Data!$AQ262^2/SQRT(Data!$AO262^2+Data!$AP262^2+Data!$AQ262^2)</f>
        <v>1.245598311</v>
      </c>
      <c r="AV262" s="34">
        <f>_xlfn.VAR.P(Data!$K262:$N262)</f>
        <v>45.171875</v>
      </c>
      <c r="AW262" s="35">
        <f>_xlfn.VAR.P(Data!$C262:$F262)</f>
        <v>27.6875</v>
      </c>
      <c r="AX262" s="36">
        <f>_xlfn.VAR.P(Data!$G262:$J262)</f>
        <v>68.1875</v>
      </c>
      <c r="AY262" s="37"/>
      <c r="AZ262" s="38"/>
      <c r="BA262" s="39"/>
      <c r="BB262" s="30" t="str">
        <f>IF(AND(Data!$AE262&gt;Data!$AF262,Data!$AE262&gt;Data!$AG262),"1",IF(AND(Data!$AF262&gt;Data!$AE262,Data!$AF262&gt;Data!$AG262),IF(Data!$AF262&lt;2.5*Data!$AE262,"1.2",IF(OR(Data!$AE262&gt;2.5,Data!$AE262+Data!$AF262+Data!$AG262&lt;9),"2.2","2")),IF(AND(Data!$AG262&gt;3.5*Data!$AE262,Data!$AG262&gt;3.5*Data!$AF262,Data!$AE262+Data!$AF262+Data!$AG262&gt;11,Data!$AE262+Data!$AF262&lt;2,Data!$Q262&gt;=18),"3",IF((Data!$AE262&gt;3*Data!$AF262),"1.3",IF(AND(Data!$AF262&gt;3*Data!$AE262,Data!$AF262&gt;2),"2.3","3.3")))))</f>
        <v>1</v>
      </c>
      <c r="BC262" s="30" t="str">
        <f>IF(AND(Data!$AL262&gt;Data!$AM262,Data!$AL262&gt;Data!$AN262),"1",IF(AND(Data!$AM262&gt;Data!$AL262,Data!$AM262&gt;Data!$AN262),IF(Data!$AM262&lt;2.5*Data!$AL262,"1.2",IF(OR(Data!$AL262&gt;2.5,Data!$AL262+Data!$AM262+Data!$AN262&lt;9),"2.2","2")),IF(AND(Data!$AN262&gt;3.5*Data!$AL262,Data!$AN262&gt;3.5*Data!$AM262,Data!$AL262+Data!$AM262+Data!$AN262&gt;11,Data!$AL262+Data!$AM262&lt;2,Data!$U262&gt;=18),"3",IF((Data!$AL262&gt;3*Data!$AM262),"1.3",IF(AND(Data!$AM262&gt;3*Data!$AL262,Data!$AM262&gt;2),"2.3","3.3")))))</f>
        <v>1</v>
      </c>
      <c r="BD262" s="30" t="str">
        <f>IF(AND(Data!$AS262&gt;Data!$AT262,Data!$AS262&gt;Data!$AU262),"1",IF(AND(Data!$AT262&gt;Data!$AS262,Data!$AT262&gt;Data!$AU262),IF(Data!$AT262&lt;2.5*Data!$AS262,"1.2",IF(OR(Data!$AS262&gt;2.5,Data!$AS262+Data!$AT262+Data!$AU262&lt;9),"2.2","2")),IF(AND(Data!$AU262&gt;3.5*Data!$AS262,Data!$AU262&gt;3.5*Data!$AT262,Data!$AS262+Data!$AT262+Data!$AU262&gt;11,Data!$AS262+Data!$AT262&lt;2,Data!$Y262&gt;=18),"3",IF((Data!$AS262&gt;3*Data!$AT262),"1.3",IF(AND(Data!$AT262&gt;3*Data!$AS262,Data!$AT262&gt;2),"2.3","3.3")))))</f>
        <v>1.2</v>
      </c>
      <c r="BE262" s="30" t="str">
        <f t="array" ref="BE262">XLOOKUP(Data!$O262,Data!$K262:$N262,$K$1:$N$1,"?",0,1)&amp;XLOOKUP(Data!$P262,Data!$K262:$N262,$K$1:$N$1,"?",0,1)&amp;XLOOKUP(Data!$Q262,Data!$K262:$N262,$K$1:$N$1,"?",0,1)</f>
        <v>DSC</v>
      </c>
      <c r="BF262" s="30" t="str">
        <f t="array" ref="BF262">XLOOKUP(Data!$S262,Data!$C262:$F262,$C$1:$F$1,"?",0,1)&amp;XLOOKUP(Data!$T262,Data!$C262:$F262,$C$1:$F$1,"?",0,1)&amp;XLOOKUP(Data!$U262,Data!$C262:$F262,$C$1:$F$1,"?",0,1)</f>
        <v>DIC</v>
      </c>
      <c r="BG262" s="30" t="str">
        <f t="array" ref="BG262">XLOOKUP(Data!$W262,Data!$G262:$J262,$G$1:$J$1,"?",0,1)&amp;XLOOKUP(Data!$X262,Data!$G262:$J262,$G$1:$J$1,"?",0,1)&amp;XLOOKUP(Data!$Y262,Data!$G262:$J262,$G$1:$J$1,"?",0,1)</f>
        <v>DSC</v>
      </c>
      <c r="BH262" s="30" t="str">
        <f>VLOOKUP(LEFT(Data!$BE262,Data!$BB262),'Key 2'!$A$1:$C$40,2,FALSE)</f>
        <v>D</v>
      </c>
      <c r="BI262" s="30" t="str">
        <f>VLOOKUP(LEFT(Data!$BF262,Data!$BC262),'Key 2'!$A$1:$C$40,2,FALSE)</f>
        <v>D</v>
      </c>
      <c r="BJ262" s="30" t="str">
        <f>VLOOKUP(LEFT(Data!$BG262,Data!$BD262),'Key 2'!$A$1:$C$40,2,FALSE)</f>
        <v>D</v>
      </c>
      <c r="BK262" s="30" t="str">
        <f>IF(AND(Data!$AV262&gt;=15,Data!$O262&gt;=20),"DG",IF(AND(Data!$AW262&gt;=15,Data!$S262&gt;=20),"MG",IF(AND(Data!$AV262&gt;=15,Data!$W262&gt;=20),"LG","0")))</f>
        <v>DG</v>
      </c>
      <c r="BL262" s="30" t="str">
        <f>IF(AND(Data!$BK262="DG",Data!$AW262&gt;=15,Data!$S262&gt;=20,Data!$BH262&lt;&gt;Data!$BI262),"MG","LG")</f>
        <v>LG</v>
      </c>
      <c r="BM262" s="30" t="str">
        <f>IF(Data!$BK262="DG",Data!$BH262,IF(Data!$BK262="MG",Data!$BI262,Data!$BJ262))</f>
        <v>D</v>
      </c>
      <c r="BN262" s="30" t="str">
        <f>IF(Data!$BL262="DG",Data!$BH262,IF(Data!$BL262="MG",Data!$BI262,Data!$BJ262))</f>
        <v>D</v>
      </c>
      <c r="BO262" s="40"/>
      <c r="BP262" s="40"/>
      <c r="BQ262" s="40"/>
      <c r="BR262" s="41"/>
      <c r="BS262" s="41"/>
      <c r="BT262" s="41" t="str">
        <f>VLOOKUP(Data!$BR262,'Key 1'!$B$1:$D$15,2,FALSE)</f>
        <v>TI</v>
      </c>
      <c r="BU262" s="41" t="str">
        <f>VLOOKUP(Data!$BS262,'Key 1'!$B$1:$D$15,2,FALSE)</f>
        <v>TI</v>
      </c>
      <c r="BV262" s="41">
        <f>VLOOKUP(Data!$BR262,'Key 1'!$B$1:$D$15,3,FALSE)</f>
        <v>0</v>
      </c>
      <c r="BW262" s="41">
        <f>VLOOKUP(Data!$BS262,'Key 1'!$B$1:$D$15,3,FALSE)</f>
        <v>0</v>
      </c>
      <c r="BX262" s="41" t="str">
        <f>IF(Data!$BK262="DG",IF(INT(Data!$BB262)-Data!$BB262&lt;0,"Low","High"),IF(Data!$BK262="MG",IF(INT(Data!$BC262)-Data!$BC262&lt;0,"Low","High"),IF(Data!$BK262="LG",IF(INT(Data!$BD262)-Data!$BD262&lt;0,"Low","High"),"High")))</f>
        <v>High</v>
      </c>
      <c r="BY262" s="41" t="str">
        <f>IF(Data!$BL262="DG",IF(INT(Data!$BB262)-Data!$BB262&lt;0,"Low","High"),IF(Data!$BL262="MG",IF(INT(Data!$BC262)-Data!$BC262&lt;0,"Low","High"),IF(Data!$BL262="LG",IF(INT(Data!$BD262)-Data!$BD262&lt;0,"Low","High"),"High")))</f>
        <v>Low</v>
      </c>
      <c r="BZ262" s="41" t="str">
        <f>IF(AND(Data!$BX262="High",Data!$BY262="High"),"High","Low")</f>
        <v>Low</v>
      </c>
      <c r="CA262" s="41" t="str">
        <f>IF(AND(Data!$BM262=Data!$BT262,Data!$BN262=Data!$BU262),"Matched",IF(Data!$BM262=Data!$BT262,"Sec Missed", IF(Data!$BN262=Data!$BU262," Pri Missed", "Both Missed")))</f>
        <v>Both Missed</v>
      </c>
      <c r="CB262" s="42">
        <v>100.0</v>
      </c>
      <c r="CC262" s="42">
        <v>100.0</v>
      </c>
      <c r="CD262" s="42">
        <v>74.6</v>
      </c>
      <c r="CE262" s="43" t="s">
        <v>0</v>
      </c>
      <c r="CF262" s="43" t="s">
        <v>0</v>
      </c>
      <c r="CG262" s="43" t="s">
        <v>16</v>
      </c>
      <c r="CH262" s="45" t="s">
        <v>0</v>
      </c>
      <c r="CI262" s="43" t="s">
        <v>97</v>
      </c>
      <c r="CJ262" s="42">
        <v>100.0</v>
      </c>
      <c r="CK262" s="43" t="s">
        <v>16</v>
      </c>
      <c r="CL262" s="43" t="s">
        <v>98</v>
      </c>
      <c r="CM262" s="42">
        <v>74.67</v>
      </c>
      <c r="CN262" s="43" t="s">
        <v>99</v>
      </c>
      <c r="CO262" s="1"/>
      <c r="CP262" s="1"/>
      <c r="CQ262" s="1"/>
      <c r="CR262" s="1"/>
      <c r="CS262" s="1"/>
      <c r="CT262" s="1"/>
      <c r="CU262" s="1"/>
    </row>
    <row r="263" ht="48.0" customHeight="1">
      <c r="A263" s="28">
        <v>2417.0</v>
      </c>
      <c r="B263" s="29">
        <v>28.0</v>
      </c>
      <c r="C263" s="30">
        <v>16.0</v>
      </c>
      <c r="D263" s="30">
        <v>23.5</v>
      </c>
      <c r="E263" s="30">
        <v>13.0</v>
      </c>
      <c r="F263" s="30">
        <v>13.0</v>
      </c>
      <c r="G263" s="30">
        <v>21.0</v>
      </c>
      <c r="H263" s="30">
        <v>4.0</v>
      </c>
      <c r="I263" s="30">
        <v>7.0</v>
      </c>
      <c r="J263" s="30">
        <v>22.0</v>
      </c>
      <c r="K263" s="30">
        <v>18.0</v>
      </c>
      <c r="L263" s="30">
        <v>14.0</v>
      </c>
      <c r="M263" s="30">
        <v>9.5</v>
      </c>
      <c r="N263" s="30">
        <v>18.0</v>
      </c>
      <c r="O263" s="31">
        <f>LARGE(Data!$K263:$N263,1)</f>
        <v>18</v>
      </c>
      <c r="P263" s="31">
        <f>LARGE(Data!$K263:$N263,2)</f>
        <v>18</v>
      </c>
      <c r="Q263" s="31">
        <f>LARGE(Data!$K263:$N263,3)</f>
        <v>14</v>
      </c>
      <c r="R263" s="31">
        <f>LARGE(Data!$K263:$N263,4)</f>
        <v>9.5</v>
      </c>
      <c r="S263" s="32">
        <f>LARGE(Data!$C263:$F263,1)</f>
        <v>23.5</v>
      </c>
      <c r="T263" s="32">
        <f>LARGE(Data!$C263:$F263,2)</f>
        <v>16</v>
      </c>
      <c r="U263" s="32">
        <f>LARGE(Data!$C263:$F263,3)</f>
        <v>13</v>
      </c>
      <c r="V263" s="32">
        <f>LARGE(Data!$C263:$F263,4)</f>
        <v>13</v>
      </c>
      <c r="W263" s="33">
        <f>LARGE(Data!$G263:$J263,1)</f>
        <v>22</v>
      </c>
      <c r="X263" s="33">
        <f>LARGE(Data!$G263:$J263,2)</f>
        <v>21</v>
      </c>
      <c r="Y263" s="33">
        <f>LARGE(Data!$G263:$J263,3)</f>
        <v>7</v>
      </c>
      <c r="Z263" s="33">
        <f>LARGE(Data!$G263:$J263,4)</f>
        <v>4</v>
      </c>
      <c r="AA263" s="30">
        <f>Data!$O263-Data!$P263</f>
        <v>0</v>
      </c>
      <c r="AB263" s="30">
        <f>Data!$P263-Data!$Q263</f>
        <v>4</v>
      </c>
      <c r="AC263" s="30">
        <f>Data!$Q263-Data!$R263</f>
        <v>4.5</v>
      </c>
      <c r="AD263" s="30">
        <f>(Data!$AA263+Data!$AB263)/SUM(Data!$AA263:$AC263)</f>
        <v>0.4705882353</v>
      </c>
      <c r="AE263" s="31">
        <f>Data!$AA263^2/SQRT(Data!$AA263^2+Data!$AB263^2+Data!$AC263^2)</f>
        <v>0</v>
      </c>
      <c r="AF263" s="31">
        <f>Data!$AB263^2/SQRT(Data!$AA263^2+Data!$AB263^2+Data!$AC263^2)</f>
        <v>2.657455355</v>
      </c>
      <c r="AG263" s="31">
        <f>Data!$AC263^2/SQRT(Data!$AA263^2+Data!$AB263^2+Data!$AC263^2)</f>
        <v>3.363341934</v>
      </c>
      <c r="AH263" s="30">
        <f>Data!$S263-Data!$T263</f>
        <v>7.5</v>
      </c>
      <c r="AI263" s="30">
        <f>Data!$T263-Data!$U263</f>
        <v>3</v>
      </c>
      <c r="AJ263" s="30">
        <f>Data!$U263-Data!$V263</f>
        <v>0</v>
      </c>
      <c r="AK263" s="30">
        <f>(Data!$AH263+Data!$AI263)/(Data!$AH263+Data!$AI263+Data!$AJ263)</f>
        <v>1</v>
      </c>
      <c r="AL263" s="32">
        <f>Data!$AH263^2/SQRT(Data!$AH263^2+Data!$AI263^2+Data!$AJ263^2)</f>
        <v>6.963575182</v>
      </c>
      <c r="AM263" s="32">
        <f>Data!$AI263^2/SQRT(Data!$AH263^2+Data!$AI263^2+Data!$AJ263^2)</f>
        <v>1.114172029</v>
      </c>
      <c r="AN263" s="32">
        <f>Data!$AJ263^2/SQRT(Data!$AH263^2+Data!$AI263^2+Data!$AJ263^2)</f>
        <v>0</v>
      </c>
      <c r="AO263" s="30">
        <f>Data!$W263-Data!$X263</f>
        <v>1</v>
      </c>
      <c r="AP263" s="30">
        <f>Data!$X263-Data!$Y263</f>
        <v>14</v>
      </c>
      <c r="AQ263" s="30">
        <f>Data!$Y263-Data!$Z263</f>
        <v>3</v>
      </c>
      <c r="AR263" s="30">
        <f>(Data!$AO263+Data!$AP263)/(Data!$AO263+Data!$AP263+Data!$AQ263)</f>
        <v>0.8333333333</v>
      </c>
      <c r="AS263" s="33">
        <f>Data!$AO263^2/SQRT(Data!$AO263^2+Data!$AP263^2+Data!$AQ263^2)</f>
        <v>0.06967330143</v>
      </c>
      <c r="AT263" s="33">
        <f>Data!$AP263^2/SQRT(Data!$AO263^2+Data!$AP263^2+Data!$AQ263^2)</f>
        <v>13.65596708</v>
      </c>
      <c r="AU263" s="33">
        <f>Data!$AQ263^2/SQRT(Data!$AO263^2+Data!$AP263^2+Data!$AQ263^2)</f>
        <v>0.6270597129</v>
      </c>
      <c r="AV263" s="34">
        <f>_xlfn.VAR.P(Data!$K263:$N263)</f>
        <v>12.296875</v>
      </c>
      <c r="AW263" s="35">
        <f>_xlfn.VAR.P(Data!$C263:$F263)</f>
        <v>18.421875</v>
      </c>
      <c r="AX263" s="36">
        <f>_xlfn.VAR.P(Data!$G263:$J263)</f>
        <v>65.25</v>
      </c>
      <c r="AY263" s="37"/>
      <c r="AZ263" s="38"/>
      <c r="BA263" s="39"/>
      <c r="BB263" s="30" t="str">
        <f>IF(AND(Data!$AE263&gt;Data!$AF263,Data!$AE263&gt;Data!$AG263),"1",IF(AND(Data!$AF263&gt;Data!$AE263,Data!$AF263&gt;Data!$AG263),IF(Data!$AF263&lt;2.5*Data!$AE263,"1.2",IF(OR(Data!$AE263&gt;2.5,Data!$AE263+Data!$AF263+Data!$AG263&lt;9),"2.2","2")),IF(AND(Data!$AG263&gt;3.5*Data!$AE263,Data!$AG263&gt;3.5*Data!$AF263,Data!$AE263+Data!$AF263+Data!$AG263&gt;11,Data!$AE263+Data!$AF263&lt;2,Data!$Q263&gt;=18),"3",IF((Data!$AE263&gt;3*Data!$AF263),"1.3",IF(AND(Data!$AF263&gt;3*Data!$AE263,Data!$AF263&gt;2),"2.3","3.3")))))</f>
        <v>2.3</v>
      </c>
      <c r="BC263" s="30" t="str">
        <f>IF(AND(Data!$AL263&gt;Data!$AM263,Data!$AL263&gt;Data!$AN263),"1",IF(AND(Data!$AM263&gt;Data!$AL263,Data!$AM263&gt;Data!$AN263),IF(Data!$AM263&lt;2.5*Data!$AL263,"1.2",IF(OR(Data!$AL263&gt;2.5,Data!$AL263+Data!$AM263+Data!$AN263&lt;9),"2.2","2")),IF(AND(Data!$AN263&gt;3.5*Data!$AL263,Data!$AN263&gt;3.5*Data!$AM263,Data!$AL263+Data!$AM263+Data!$AN263&gt;11,Data!$AL263+Data!$AM263&lt;2,Data!$U263&gt;=18),"3",IF((Data!$AL263&gt;3*Data!$AM263),"1.3",IF(AND(Data!$AM263&gt;3*Data!$AL263,Data!$AM263&gt;2),"2.3","3.3")))))</f>
        <v>1</v>
      </c>
      <c r="BD263" s="30" t="str">
        <f>IF(AND(Data!$AS263&gt;Data!$AT263,Data!$AS263&gt;Data!$AU263),"1",IF(AND(Data!$AT263&gt;Data!$AS263,Data!$AT263&gt;Data!$AU263),IF(Data!$AT263&lt;2.5*Data!$AS263,"1.2",IF(OR(Data!$AS263&gt;2.5,Data!$AS263+Data!$AT263+Data!$AU263&lt;9),"2.2","2")),IF(AND(Data!$AU263&gt;3.5*Data!$AS263,Data!$AU263&gt;3.5*Data!$AT263,Data!$AS263+Data!$AT263+Data!$AU263&gt;11,Data!$AS263+Data!$AT263&lt;2,Data!$Y263&gt;=18),"3",IF((Data!$AS263&gt;3*Data!$AT263),"1.3",IF(AND(Data!$AT263&gt;3*Data!$AS263,Data!$AT263&gt;2),"2.3","3.3")))))</f>
        <v>2</v>
      </c>
      <c r="BE263" s="30" t="str">
        <f t="array" ref="BE263">XLOOKUP(Data!$O263,Data!$K263:$N263,$K$1:$N$1,"?",0,1)&amp;XLOOKUP(Data!$P263,Data!$K263:$N263,$K$1:$N$1,"?",0,1)&amp;XLOOKUP(Data!$Q263,Data!$K263:$N263,$K$1:$N$1,"?",0,1)</f>
        <v>DDI</v>
      </c>
      <c r="BF263" s="30" t="str">
        <f t="array" ref="BF263">XLOOKUP(Data!$S263,Data!$C263:$F263,$C$1:$F$1,"?",0,1)&amp;XLOOKUP(Data!$T263,Data!$C263:$F263,$C$1:$F$1,"?",0,1)&amp;XLOOKUP(Data!$U263,Data!$C263:$F263,$C$1:$F$1,"?",0,1)</f>
        <v>IDS</v>
      </c>
      <c r="BG263" s="30" t="str">
        <f t="array" ref="BG263">XLOOKUP(Data!$W263,Data!$G263:$J263,$G$1:$J$1,"?",0,1)&amp;XLOOKUP(Data!$X263,Data!$G263:$J263,$G$1:$J$1,"?",0,1)&amp;XLOOKUP(Data!$Y263,Data!$G263:$J263,$G$1:$J$1,"?",0,1)</f>
        <v>CDS</v>
      </c>
      <c r="BH263" s="30" t="str">
        <f>VLOOKUP(LEFT(Data!$BE263,Data!$BB263),'Key 2'!$A$1:$C$40,2,FALSE)</f>
        <v>#N/A</v>
      </c>
      <c r="BI263" s="30" t="str">
        <f>VLOOKUP(LEFT(Data!$BF263,Data!$BC263),'Key 2'!$A$1:$C$40,2,FALSE)</f>
        <v>I</v>
      </c>
      <c r="BJ263" s="30" t="str">
        <f>VLOOKUP(LEFT(Data!$BG263,Data!$BD263),'Key 2'!$A$1:$C$40,2,FALSE)</f>
        <v>DC</v>
      </c>
      <c r="BK263" s="30" t="str">
        <f>IF(AND(Data!$AV263&gt;=15,Data!$O263&gt;=20),"DG",IF(AND(Data!$AW263&gt;=15,Data!$S263&gt;=20),"MG",IF(AND(Data!$AV263&gt;=15,Data!$W263&gt;=20),"LG","0")))</f>
        <v>MG</v>
      </c>
      <c r="BL263" s="30" t="str">
        <f>IF(AND(Data!$BK263="DG",Data!$AW263&gt;=15,Data!$S263&gt;=20,Data!$BH263&lt;&gt;Data!$BI263),"MG","LG")</f>
        <v>#N/A</v>
      </c>
      <c r="BM263" s="30" t="str">
        <f>IF(Data!$BK263="DG",Data!$BH263,IF(Data!$BK263="MG",Data!$BI263,Data!$BJ263))</f>
        <v>I</v>
      </c>
      <c r="BN263" s="30" t="str">
        <f>IF(Data!$BL263="DG",Data!$BH263,IF(Data!$BL263="MG",Data!$BI263,Data!$BJ263))</f>
        <v>#N/A</v>
      </c>
      <c r="BO263" s="40"/>
      <c r="BP263" s="40"/>
      <c r="BQ263" s="40"/>
      <c r="BR263" s="41"/>
      <c r="BS263" s="41"/>
      <c r="BT263" s="41" t="str">
        <f>VLOOKUP(Data!$BR263,'Key 1'!$B$1:$D$15,2,FALSE)</f>
        <v>TI</v>
      </c>
      <c r="BU263" s="41" t="str">
        <f>VLOOKUP(Data!$BS263,'Key 1'!$B$1:$D$15,2,FALSE)</f>
        <v>TI</v>
      </c>
      <c r="BV263" s="41">
        <f>VLOOKUP(Data!$BR263,'Key 1'!$B$1:$D$15,3,FALSE)</f>
        <v>0</v>
      </c>
      <c r="BW263" s="41">
        <f>VLOOKUP(Data!$BS263,'Key 1'!$B$1:$D$15,3,FALSE)</f>
        <v>0</v>
      </c>
      <c r="BX263" s="41" t="str">
        <f>IF(Data!$BK263="DG",IF(INT(Data!$BB263)-Data!$BB263&lt;0,"Low","High"),IF(Data!$BK263="MG",IF(INT(Data!$BC263)-Data!$BC263&lt;0,"Low","High"),IF(Data!$BK263="LG",IF(INT(Data!$BD263)-Data!$BD263&lt;0,"Low","High"),"High")))</f>
        <v>High</v>
      </c>
      <c r="BY263" s="41" t="str">
        <f>IF(Data!$BL263="DG",IF(INT(Data!$BB263)-Data!$BB263&lt;0,"Low","High"),IF(Data!$BL263="MG",IF(INT(Data!$BC263)-Data!$BC263&lt;0,"Low","High"),IF(Data!$BL263="LG",IF(INT(Data!$BD263)-Data!$BD263&lt;0,"Low","High"),"High")))</f>
        <v>#N/A</v>
      </c>
      <c r="BZ263" s="41" t="str">
        <f>IF(AND(Data!$BX263="High",Data!$BY263="High"),"High","Low")</f>
        <v>#N/A</v>
      </c>
      <c r="CA263" s="41" t="str">
        <f>IF(AND(Data!$BM263=Data!$BT263,Data!$BN263=Data!$BU263),"Matched",IF(Data!$BM263=Data!$BT263,"Sec Missed", IF(Data!$BN263=Data!$BU263," Pri Missed", "Both Missed")))</f>
        <v>#N/A</v>
      </c>
      <c r="CB263" s="42">
        <v>100.0</v>
      </c>
      <c r="CC263" s="42">
        <v>100.0</v>
      </c>
      <c r="CD263" s="42">
        <v>100.0</v>
      </c>
      <c r="CE263" s="43" t="s">
        <v>101</v>
      </c>
      <c r="CF263" s="43" t="s">
        <v>1</v>
      </c>
      <c r="CG263" s="43" t="s">
        <v>17</v>
      </c>
      <c r="CH263" s="45" t="s">
        <v>1</v>
      </c>
      <c r="CI263" s="43" t="s">
        <v>102</v>
      </c>
      <c r="CJ263" s="42">
        <v>100.0</v>
      </c>
      <c r="CK263" s="43" t="s">
        <v>17</v>
      </c>
      <c r="CL263" s="43" t="s">
        <v>98</v>
      </c>
      <c r="CM263" s="42">
        <v>100.0</v>
      </c>
      <c r="CN263" s="43" t="s">
        <v>99</v>
      </c>
      <c r="CO263" s="1"/>
      <c r="CP263" s="1"/>
      <c r="CQ263" s="1"/>
      <c r="CR263" s="1"/>
      <c r="CS263" s="1"/>
      <c r="CT263" s="1"/>
      <c r="CU263" s="1"/>
    </row>
    <row r="264" ht="48.0" customHeight="1">
      <c r="A264" s="28">
        <v>2418.0</v>
      </c>
      <c r="B264" s="29">
        <v>28.0</v>
      </c>
      <c r="C264" s="30">
        <v>19.0</v>
      </c>
      <c r="D264" s="30">
        <v>16.0</v>
      </c>
      <c r="E264" s="30">
        <v>13.0</v>
      </c>
      <c r="F264" s="30">
        <v>21.0</v>
      </c>
      <c r="G264" s="30">
        <v>11.0</v>
      </c>
      <c r="H264" s="30">
        <v>25.0</v>
      </c>
      <c r="I264" s="30">
        <v>9.0</v>
      </c>
      <c r="J264" s="30">
        <v>14.0</v>
      </c>
      <c r="K264" s="30">
        <v>14.5</v>
      </c>
      <c r="L264" s="30">
        <v>20.0</v>
      </c>
      <c r="M264" s="30">
        <v>11.0</v>
      </c>
      <c r="N264" s="30">
        <v>18.0</v>
      </c>
      <c r="O264" s="31">
        <f>LARGE(Data!$K264:$N264,1)</f>
        <v>20</v>
      </c>
      <c r="P264" s="31">
        <f>LARGE(Data!$K264:$N264,2)</f>
        <v>18</v>
      </c>
      <c r="Q264" s="31">
        <f>LARGE(Data!$K264:$N264,3)</f>
        <v>14.5</v>
      </c>
      <c r="R264" s="31">
        <f>LARGE(Data!$K264:$N264,4)</f>
        <v>11</v>
      </c>
      <c r="S264" s="32">
        <f>LARGE(Data!$C264:$F264,1)</f>
        <v>21</v>
      </c>
      <c r="T264" s="32">
        <f>LARGE(Data!$C264:$F264,2)</f>
        <v>19</v>
      </c>
      <c r="U264" s="32">
        <f>LARGE(Data!$C264:$F264,3)</f>
        <v>16</v>
      </c>
      <c r="V264" s="32">
        <f>LARGE(Data!$C264:$F264,4)</f>
        <v>13</v>
      </c>
      <c r="W264" s="33">
        <f>LARGE(Data!$G264:$J264,1)</f>
        <v>25</v>
      </c>
      <c r="X264" s="33">
        <f>LARGE(Data!$G264:$J264,2)</f>
        <v>14</v>
      </c>
      <c r="Y264" s="33">
        <f>LARGE(Data!$G264:$J264,3)</f>
        <v>11</v>
      </c>
      <c r="Z264" s="33">
        <f>LARGE(Data!$G264:$J264,4)</f>
        <v>9</v>
      </c>
      <c r="AA264" s="30">
        <f>Data!$O264-Data!$P264</f>
        <v>2</v>
      </c>
      <c r="AB264" s="30">
        <f>Data!$P264-Data!$Q264</f>
        <v>3.5</v>
      </c>
      <c r="AC264" s="30">
        <f>Data!$Q264-Data!$R264</f>
        <v>3.5</v>
      </c>
      <c r="AD264" s="30">
        <f>(Data!$AA264+Data!$AB264)/SUM(Data!$AA264:$AC264)</f>
        <v>0.6111111111</v>
      </c>
      <c r="AE264" s="31">
        <f>Data!$AA264^2/SQRT(Data!$AA264^2+Data!$AB264^2+Data!$AC264^2)</f>
        <v>0.7492686493</v>
      </c>
      <c r="AF264" s="31">
        <f>Data!$AB264^2/SQRT(Data!$AA264^2+Data!$AB264^2+Data!$AC264^2)</f>
        <v>2.294635238</v>
      </c>
      <c r="AG264" s="31">
        <f>Data!$AC264^2/SQRT(Data!$AA264^2+Data!$AB264^2+Data!$AC264^2)</f>
        <v>2.294635238</v>
      </c>
      <c r="AH264" s="30">
        <f>Data!$S264-Data!$T264</f>
        <v>2</v>
      </c>
      <c r="AI264" s="30">
        <f>Data!$T264-Data!$U264</f>
        <v>3</v>
      </c>
      <c r="AJ264" s="30">
        <f>Data!$U264-Data!$V264</f>
        <v>3</v>
      </c>
      <c r="AK264" s="30">
        <f>(Data!$AH264+Data!$AI264)/(Data!$AH264+Data!$AI264+Data!$AJ264)</f>
        <v>0.625</v>
      </c>
      <c r="AL264" s="32">
        <f>Data!$AH264^2/SQRT(Data!$AH264^2+Data!$AI264^2+Data!$AJ264^2)</f>
        <v>0.8528028654</v>
      </c>
      <c r="AM264" s="32">
        <f>Data!$AI264^2/SQRT(Data!$AH264^2+Data!$AI264^2+Data!$AJ264^2)</f>
        <v>1.918806447</v>
      </c>
      <c r="AN264" s="32">
        <f>Data!$AJ264^2/SQRT(Data!$AH264^2+Data!$AI264^2+Data!$AJ264^2)</f>
        <v>1.918806447</v>
      </c>
      <c r="AO264" s="30">
        <f>Data!$W264-Data!$X264</f>
        <v>11</v>
      </c>
      <c r="AP264" s="30">
        <f>Data!$X264-Data!$Y264</f>
        <v>3</v>
      </c>
      <c r="AQ264" s="30">
        <f>Data!$Y264-Data!$Z264</f>
        <v>2</v>
      </c>
      <c r="AR264" s="30">
        <f>(Data!$AO264+Data!$AP264)/(Data!$AO264+Data!$AP264+Data!$AQ264)</f>
        <v>0.875</v>
      </c>
      <c r="AS264" s="33">
        <f>Data!$AO264^2/SQRT(Data!$AO264^2+Data!$AP264^2+Data!$AQ264^2)</f>
        <v>10.45280795</v>
      </c>
      <c r="AT264" s="33">
        <f>Data!$AP264^2/SQRT(Data!$AO264^2+Data!$AP264^2+Data!$AQ264^2)</f>
        <v>0.777481583</v>
      </c>
      <c r="AU264" s="33">
        <f>Data!$AQ264^2/SQRT(Data!$AO264^2+Data!$AP264^2+Data!$AQ264^2)</f>
        <v>0.3455473702</v>
      </c>
      <c r="AV264" s="34">
        <f>_xlfn.VAR.P(Data!$K264:$N264)</f>
        <v>11.796875</v>
      </c>
      <c r="AW264" s="35">
        <f>_xlfn.VAR.P(Data!$C264:$F264)</f>
        <v>9.1875</v>
      </c>
      <c r="AX264" s="36">
        <f>_xlfn.VAR.P(Data!$G264:$J264)</f>
        <v>38.1875</v>
      </c>
      <c r="AY264" s="37"/>
      <c r="AZ264" s="38"/>
      <c r="BA264" s="39"/>
      <c r="BB264" s="30" t="str">
        <f>IF(AND(Data!$AE264&gt;Data!$AF264,Data!$AE264&gt;Data!$AG264),"1",IF(AND(Data!$AF264&gt;Data!$AE264,Data!$AF264&gt;Data!$AG264),IF(Data!$AF264&lt;2.5*Data!$AE264,"1.2",IF(OR(Data!$AE264&gt;2.5,Data!$AE264+Data!$AF264+Data!$AG264&lt;9),"2.2","2")),IF(AND(Data!$AG264&gt;3.5*Data!$AE264,Data!$AG264&gt;3.5*Data!$AF264,Data!$AE264+Data!$AF264+Data!$AG264&gt;11,Data!$AE264+Data!$AF264&lt;2,Data!$Q264&gt;=18),"3",IF((Data!$AE264&gt;3*Data!$AF264),"1.3",IF(AND(Data!$AF264&gt;3*Data!$AE264,Data!$AF264&gt;2),"2.3","3.3")))))</f>
        <v>2.3</v>
      </c>
      <c r="BC264" s="30" t="str">
        <f>IF(AND(Data!$AL264&gt;Data!$AM264,Data!$AL264&gt;Data!$AN264),"1",IF(AND(Data!$AM264&gt;Data!$AL264,Data!$AM264&gt;Data!$AN264),IF(Data!$AM264&lt;2.5*Data!$AL264,"1.2",IF(OR(Data!$AL264&gt;2.5,Data!$AL264+Data!$AM264+Data!$AN264&lt;9),"2.2","2")),IF(AND(Data!$AN264&gt;3.5*Data!$AL264,Data!$AN264&gt;3.5*Data!$AM264,Data!$AL264+Data!$AM264+Data!$AN264&gt;11,Data!$AL264+Data!$AM264&lt;2,Data!$U264&gt;=18),"3",IF((Data!$AL264&gt;3*Data!$AM264),"1.3",IF(AND(Data!$AM264&gt;3*Data!$AL264,Data!$AM264&gt;2),"2.3","3.3")))))</f>
        <v>3.3</v>
      </c>
      <c r="BD264" s="30" t="str">
        <f>IF(AND(Data!$AS264&gt;Data!$AT264,Data!$AS264&gt;Data!$AU264),"1",IF(AND(Data!$AT264&gt;Data!$AS264,Data!$AT264&gt;Data!$AU264),IF(Data!$AT264&lt;2.5*Data!$AS264,"1.2",IF(OR(Data!$AS264&gt;2.5,Data!$AS264+Data!$AT264+Data!$AU264&lt;9),"2.2","2")),IF(AND(Data!$AU264&gt;3.5*Data!$AS264,Data!$AU264&gt;3.5*Data!$AT264,Data!$AS264+Data!$AT264+Data!$AU264&gt;11,Data!$AS264+Data!$AT264&lt;2,Data!$Y264&gt;=18),"3",IF((Data!$AS264&gt;3*Data!$AT264),"1.3",IF(AND(Data!$AT264&gt;3*Data!$AS264,Data!$AT264&gt;2),"2.3","3.3")))))</f>
        <v>1</v>
      </c>
      <c r="BE264" s="30" t="str">
        <f t="array" ref="BE264">XLOOKUP(Data!$O264,Data!$K264:$N264,$K$1:$N$1,"?",0,1)&amp;XLOOKUP(Data!$P264,Data!$K264:$N264,$K$1:$N$1,"?",0,1)&amp;XLOOKUP(Data!$Q264,Data!$K264:$N264,$K$1:$N$1,"?",0,1)</f>
        <v>ICD</v>
      </c>
      <c r="BF264" s="30" t="str">
        <f t="array" ref="BF264">XLOOKUP(Data!$S264,Data!$C264:$F264,$C$1:$F$1,"?",0,1)&amp;XLOOKUP(Data!$T264,Data!$C264:$F264,$C$1:$F$1,"?",0,1)&amp;XLOOKUP(Data!$U264,Data!$C264:$F264,$C$1:$F$1,"?",0,1)</f>
        <v>CDI</v>
      </c>
      <c r="BG264" s="30" t="str">
        <f t="array" ref="BG264">XLOOKUP(Data!$W264,Data!$G264:$J264,$G$1:$J$1,"?",0,1)&amp;XLOOKUP(Data!$X264,Data!$G264:$J264,$G$1:$J$1,"?",0,1)&amp;XLOOKUP(Data!$Y264,Data!$G264:$J264,$G$1:$J$1,"?",0,1)</f>
        <v>ICD</v>
      </c>
      <c r="BH264" s="30" t="str">
        <f>VLOOKUP(LEFT(Data!$BE264,Data!$BB264),'Key 2'!$A$1:$C$40,2,FALSE)</f>
        <v>IC</v>
      </c>
      <c r="BI264" s="30" t="str">
        <f>VLOOKUP(LEFT(Data!$BF264,Data!$BC264),'Key 2'!$A$1:$C$40,2,FALSE)</f>
        <v>DIC</v>
      </c>
      <c r="BJ264" s="30" t="str">
        <f>VLOOKUP(LEFT(Data!$BG264,Data!$BD264),'Key 2'!$A$1:$C$40,2,FALSE)</f>
        <v>I</v>
      </c>
      <c r="BK264" s="30" t="str">
        <f>IF(AND(Data!$AV264&gt;=15,Data!$O264&gt;=20),"DG",IF(AND(Data!$AW264&gt;=15,Data!$S264&gt;=20),"MG",IF(AND(Data!$AV264&gt;=15,Data!$W264&gt;=20),"LG","0")))</f>
        <v>0</v>
      </c>
      <c r="BL264" s="30" t="str">
        <f>IF(AND(Data!$BK264="DG",Data!$AW264&gt;=15,Data!$S264&gt;=20,Data!$BH264&lt;&gt;Data!$BI264),"MG","LG")</f>
        <v>LG</v>
      </c>
      <c r="BM264" s="30" t="str">
        <f>IF(Data!$BK264="DG",Data!$BH264,IF(Data!$BK264="MG",Data!$BI264,Data!$BJ264))</f>
        <v>I</v>
      </c>
      <c r="BN264" s="30" t="str">
        <f>IF(Data!$BL264="DG",Data!$BH264,IF(Data!$BL264="MG",Data!$BI264,Data!$BJ264))</f>
        <v>I</v>
      </c>
      <c r="BO264" s="40"/>
      <c r="BP264" s="40"/>
      <c r="BQ264" s="40"/>
      <c r="BR264" s="41"/>
      <c r="BS264" s="41"/>
      <c r="BT264" s="41" t="str">
        <f>VLOOKUP(Data!$BR264,'Key 1'!$B$1:$D$15,2,FALSE)</f>
        <v>TI</v>
      </c>
      <c r="BU264" s="41" t="str">
        <f>VLOOKUP(Data!$BS264,'Key 1'!$B$1:$D$15,2,FALSE)</f>
        <v>TI</v>
      </c>
      <c r="BV264" s="41">
        <f>VLOOKUP(Data!$BR264,'Key 1'!$B$1:$D$15,3,FALSE)</f>
        <v>0</v>
      </c>
      <c r="BW264" s="41">
        <f>VLOOKUP(Data!$BS264,'Key 1'!$B$1:$D$15,3,FALSE)</f>
        <v>0</v>
      </c>
      <c r="BX264" s="41" t="str">
        <f>IF(Data!$BK264="DG",IF(INT(Data!$BB264)-Data!$BB264&lt;0,"Low","High"),IF(Data!$BK264="MG",IF(INT(Data!$BC264)-Data!$BC264&lt;0,"Low","High"),IF(Data!$BK264="LG",IF(INT(Data!$BD264)-Data!$BD264&lt;0,"Low","High"),"High")))</f>
        <v>High</v>
      </c>
      <c r="BY264" s="41" t="str">
        <f>IF(Data!$BL264="DG",IF(INT(Data!$BB264)-Data!$BB264&lt;0,"Low","High"),IF(Data!$BL264="MG",IF(INT(Data!$BC264)-Data!$BC264&lt;0,"Low","High"),IF(Data!$BL264="LG",IF(INT(Data!$BD264)-Data!$BD264&lt;0,"Low","High"),"High")))</f>
        <v>High</v>
      </c>
      <c r="BZ264" s="41" t="str">
        <f>IF(AND(Data!$BX264="High",Data!$BY264="High"),"High","Low")</f>
        <v>High</v>
      </c>
      <c r="CA264" s="41" t="str">
        <f>IF(AND(Data!$BM264=Data!$BT264,Data!$BN264=Data!$BU264),"Matched",IF(Data!$BM264=Data!$BT264,"Sec Missed", IF(Data!$BN264=Data!$BU264," Pri Missed", "Both Missed")))</f>
        <v>Both Missed</v>
      </c>
      <c r="CB264" s="42">
        <v>79.0</v>
      </c>
      <c r="CC264" s="43" t="s">
        <v>100</v>
      </c>
      <c r="CD264" s="42">
        <v>100.0</v>
      </c>
      <c r="CE264" s="43" t="s">
        <v>96</v>
      </c>
      <c r="CF264" s="44"/>
      <c r="CG264" s="43" t="s">
        <v>1</v>
      </c>
      <c r="CH264" s="45" t="s">
        <v>1</v>
      </c>
      <c r="CI264" s="43" t="s">
        <v>98</v>
      </c>
      <c r="CJ264" s="42">
        <v>100.0</v>
      </c>
      <c r="CK264" s="43" t="s">
        <v>1</v>
      </c>
      <c r="CL264" s="43" t="s">
        <v>98</v>
      </c>
      <c r="CM264" s="42">
        <v>100.0</v>
      </c>
      <c r="CN264" s="43" t="s">
        <v>99</v>
      </c>
      <c r="CO264" s="1"/>
      <c r="CP264" s="1"/>
      <c r="CQ264" s="1"/>
      <c r="CR264" s="1"/>
      <c r="CS264" s="1"/>
      <c r="CT264" s="1"/>
      <c r="CU264" s="1"/>
    </row>
    <row r="265" ht="48.0" customHeight="1">
      <c r="A265" s="28">
        <v>2419.0</v>
      </c>
      <c r="B265" s="29">
        <v>22.0</v>
      </c>
      <c r="C265" s="30">
        <v>14.0</v>
      </c>
      <c r="D265" s="30">
        <v>20.0</v>
      </c>
      <c r="E265" s="30">
        <v>2.0</v>
      </c>
      <c r="F265" s="30">
        <v>21.0</v>
      </c>
      <c r="G265" s="30">
        <v>26.0</v>
      </c>
      <c r="H265" s="30">
        <v>16.0</v>
      </c>
      <c r="I265" s="30">
        <v>7.0</v>
      </c>
      <c r="J265" s="30">
        <v>22.0</v>
      </c>
      <c r="K265" s="30">
        <v>21.0</v>
      </c>
      <c r="L265" s="30">
        <v>17.5</v>
      </c>
      <c r="M265" s="30">
        <v>3.5</v>
      </c>
      <c r="N265" s="30">
        <v>21.0</v>
      </c>
      <c r="O265" s="31">
        <f>LARGE(Data!$K265:$N265,1)</f>
        <v>21</v>
      </c>
      <c r="P265" s="31">
        <f>LARGE(Data!$K265:$N265,2)</f>
        <v>21</v>
      </c>
      <c r="Q265" s="31">
        <f>LARGE(Data!$K265:$N265,3)</f>
        <v>17.5</v>
      </c>
      <c r="R265" s="31">
        <f>LARGE(Data!$K265:$N265,4)</f>
        <v>3.5</v>
      </c>
      <c r="S265" s="32">
        <f>LARGE(Data!$C265:$F265,1)</f>
        <v>21</v>
      </c>
      <c r="T265" s="32">
        <f>LARGE(Data!$C265:$F265,2)</f>
        <v>20</v>
      </c>
      <c r="U265" s="32">
        <f>LARGE(Data!$C265:$F265,3)</f>
        <v>14</v>
      </c>
      <c r="V265" s="32">
        <f>LARGE(Data!$C265:$F265,4)</f>
        <v>2</v>
      </c>
      <c r="W265" s="33">
        <f>LARGE(Data!$G265:$J265,1)</f>
        <v>26</v>
      </c>
      <c r="X265" s="33">
        <f>LARGE(Data!$G265:$J265,2)</f>
        <v>22</v>
      </c>
      <c r="Y265" s="33">
        <f>LARGE(Data!$G265:$J265,3)</f>
        <v>16</v>
      </c>
      <c r="Z265" s="33">
        <f>LARGE(Data!$G265:$J265,4)</f>
        <v>7</v>
      </c>
      <c r="AA265" s="30">
        <f>Data!$O265-Data!$P265</f>
        <v>0</v>
      </c>
      <c r="AB265" s="30">
        <f>Data!$P265-Data!$Q265</f>
        <v>3.5</v>
      </c>
      <c r="AC265" s="30">
        <f>Data!$Q265-Data!$R265</f>
        <v>14</v>
      </c>
      <c r="AD265" s="30">
        <f>(Data!$AA265+Data!$AB265)/SUM(Data!$AA265:$AC265)</f>
        <v>0.2</v>
      </c>
      <c r="AE265" s="31">
        <f>Data!$AA265^2/SQRT(Data!$AA265^2+Data!$AB265^2+Data!$AC265^2)</f>
        <v>0</v>
      </c>
      <c r="AF265" s="31">
        <f>Data!$AB265^2/SQRT(Data!$AA265^2+Data!$AB265^2+Data!$AC265^2)</f>
        <v>0.8488746876</v>
      </c>
      <c r="AG265" s="31">
        <f>Data!$AC265^2/SQRT(Data!$AA265^2+Data!$AB265^2+Data!$AC265^2)</f>
        <v>13.581995</v>
      </c>
      <c r="AH265" s="30">
        <f>Data!$S265-Data!$T265</f>
        <v>1</v>
      </c>
      <c r="AI265" s="30">
        <f>Data!$T265-Data!$U265</f>
        <v>6</v>
      </c>
      <c r="AJ265" s="30">
        <f>Data!$U265-Data!$V265</f>
        <v>12</v>
      </c>
      <c r="AK265" s="30">
        <f>(Data!$AH265+Data!$AI265)/(Data!$AH265+Data!$AI265+Data!$AJ265)</f>
        <v>0.3684210526</v>
      </c>
      <c r="AL265" s="32">
        <f>Data!$AH265^2/SQRT(Data!$AH265^2+Data!$AI265^2+Data!$AJ265^2)</f>
        <v>0.07432941462</v>
      </c>
      <c r="AM265" s="32">
        <f>Data!$AI265^2/SQRT(Data!$AH265^2+Data!$AI265^2+Data!$AJ265^2)</f>
        <v>2.675858926</v>
      </c>
      <c r="AN265" s="32">
        <f>Data!$AJ265^2/SQRT(Data!$AH265^2+Data!$AI265^2+Data!$AJ265^2)</f>
        <v>10.70343571</v>
      </c>
      <c r="AO265" s="30">
        <f>Data!$W265-Data!$X265</f>
        <v>4</v>
      </c>
      <c r="AP265" s="30">
        <f>Data!$X265-Data!$Y265</f>
        <v>6</v>
      </c>
      <c r="AQ265" s="30">
        <f>Data!$Y265-Data!$Z265</f>
        <v>9</v>
      </c>
      <c r="AR265" s="30">
        <f>(Data!$AO265+Data!$AP265)/(Data!$AO265+Data!$AP265+Data!$AQ265)</f>
        <v>0.5263157895</v>
      </c>
      <c r="AS265" s="33">
        <f>Data!$AO265^2/SQRT(Data!$AO265^2+Data!$AP265^2+Data!$AQ265^2)</f>
        <v>1.387375951</v>
      </c>
      <c r="AT265" s="33">
        <f>Data!$AP265^2/SQRT(Data!$AO265^2+Data!$AP265^2+Data!$AQ265^2)</f>
        <v>3.12159589</v>
      </c>
      <c r="AU265" s="33">
        <f>Data!$AQ265^2/SQRT(Data!$AO265^2+Data!$AP265^2+Data!$AQ265^2)</f>
        <v>7.023590753</v>
      </c>
      <c r="AV265" s="34">
        <f>_xlfn.VAR.P(Data!$K265:$N265)</f>
        <v>52.0625</v>
      </c>
      <c r="AW265" s="35">
        <f>_xlfn.VAR.P(Data!$C265:$F265)</f>
        <v>57.1875</v>
      </c>
      <c r="AX265" s="36">
        <f>_xlfn.VAR.P(Data!$G265:$J265)</f>
        <v>51.1875</v>
      </c>
      <c r="AY265" s="37"/>
      <c r="AZ265" s="38"/>
      <c r="BA265" s="39"/>
      <c r="BB265" s="30" t="str">
        <f>IF(AND(Data!$AE265&gt;Data!$AF265,Data!$AE265&gt;Data!$AG265),"1",IF(AND(Data!$AF265&gt;Data!$AE265,Data!$AF265&gt;Data!$AG265),IF(Data!$AF265&lt;2.5*Data!$AE265,"1.2",IF(OR(Data!$AE265&gt;2.5,Data!$AE265+Data!$AF265+Data!$AG265&lt;9),"2.2","2")),IF(AND(Data!$AG265&gt;3.5*Data!$AE265,Data!$AG265&gt;3.5*Data!$AF265,Data!$AE265+Data!$AF265+Data!$AG265&gt;11,Data!$AE265+Data!$AF265&lt;2,Data!$Q265&gt;=18),"3",IF((Data!$AE265&gt;3*Data!$AF265),"1.3",IF(AND(Data!$AF265&gt;3*Data!$AE265,Data!$AF265&gt;2),"2.3","3.3")))))</f>
        <v>3.3</v>
      </c>
      <c r="BC265" s="30" t="str">
        <f>IF(AND(Data!$AL265&gt;Data!$AM265,Data!$AL265&gt;Data!$AN265),"1",IF(AND(Data!$AM265&gt;Data!$AL265,Data!$AM265&gt;Data!$AN265),IF(Data!$AM265&lt;2.5*Data!$AL265,"1.2",IF(OR(Data!$AL265&gt;2.5,Data!$AL265+Data!$AM265+Data!$AN265&lt;9),"2.2","2")),IF(AND(Data!$AN265&gt;3.5*Data!$AL265,Data!$AN265&gt;3.5*Data!$AM265,Data!$AL265+Data!$AM265+Data!$AN265&gt;11,Data!$AL265+Data!$AM265&lt;2,Data!$U265&gt;=18),"3",IF((Data!$AL265&gt;3*Data!$AM265),"1.3",IF(AND(Data!$AM265&gt;3*Data!$AL265,Data!$AM265&gt;2),"2.3","3.3")))))</f>
        <v>2.3</v>
      </c>
      <c r="BD265" s="30" t="str">
        <f>IF(AND(Data!$AS265&gt;Data!$AT265,Data!$AS265&gt;Data!$AU265),"1",IF(AND(Data!$AT265&gt;Data!$AS265,Data!$AT265&gt;Data!$AU265),IF(Data!$AT265&lt;2.5*Data!$AS265,"1.2",IF(OR(Data!$AS265&gt;2.5,Data!$AS265+Data!$AT265+Data!$AU265&lt;9),"2.2","2")),IF(AND(Data!$AU265&gt;3.5*Data!$AS265,Data!$AU265&gt;3.5*Data!$AT265,Data!$AS265+Data!$AT265+Data!$AU265&gt;11,Data!$AS265+Data!$AT265&lt;2,Data!$Y265&gt;=18),"3",IF((Data!$AS265&gt;3*Data!$AT265),"1.3",IF(AND(Data!$AT265&gt;3*Data!$AS265,Data!$AT265&gt;2),"2.3","3.3")))))</f>
        <v>3.3</v>
      </c>
      <c r="BE265" s="30" t="str">
        <f t="array" ref="BE265">XLOOKUP(Data!$O265,Data!$K265:$N265,$K$1:$N$1,"?",0,1)&amp;XLOOKUP(Data!$P265,Data!$K265:$N265,$K$1:$N$1,"?",0,1)&amp;XLOOKUP(Data!$Q265,Data!$K265:$N265,$K$1:$N$1,"?",0,1)</f>
        <v>DDI</v>
      </c>
      <c r="BF265" s="30" t="str">
        <f t="array" ref="BF265">XLOOKUP(Data!$S265,Data!$C265:$F265,$C$1:$F$1,"?",0,1)&amp;XLOOKUP(Data!$T265,Data!$C265:$F265,$C$1:$F$1,"?",0,1)&amp;XLOOKUP(Data!$U265,Data!$C265:$F265,$C$1:$F$1,"?",0,1)</f>
        <v>CID</v>
      </c>
      <c r="BG265" s="30" t="str">
        <f t="array" ref="BG265">XLOOKUP(Data!$W265,Data!$G265:$J265,$G$1:$J$1,"?",0,1)&amp;XLOOKUP(Data!$X265,Data!$G265:$J265,$G$1:$J$1,"?",0,1)&amp;XLOOKUP(Data!$Y265,Data!$G265:$J265,$G$1:$J$1,"?",0,1)</f>
        <v>DCI</v>
      </c>
      <c r="BH265" s="30" t="str">
        <f>VLOOKUP(LEFT(Data!$BE265,Data!$BB265),'Key 2'!$A$1:$C$40,2,FALSE)</f>
        <v>#N/A</v>
      </c>
      <c r="BI265" s="30" t="str">
        <f>VLOOKUP(LEFT(Data!$BF265,Data!$BC265),'Key 2'!$A$1:$C$40,2,FALSE)</f>
        <v>IC</v>
      </c>
      <c r="BJ265" s="30" t="str">
        <f>VLOOKUP(LEFT(Data!$BG265,Data!$BD265),'Key 2'!$A$1:$C$40,2,FALSE)</f>
        <v>DIC</v>
      </c>
      <c r="BK265" s="30" t="str">
        <f>IF(AND(Data!$AV265&gt;=15,Data!$O265&gt;=20),"DG",IF(AND(Data!$AW265&gt;=15,Data!$S265&gt;=20),"MG",IF(AND(Data!$AV265&gt;=15,Data!$W265&gt;=20),"LG","0")))</f>
        <v>DG</v>
      </c>
      <c r="BL265" s="30" t="str">
        <f>IF(AND(Data!$BK265="DG",Data!$AW265&gt;=15,Data!$S265&gt;=20,Data!$BH265&lt;&gt;Data!$BI265),"MG","LG")</f>
        <v>#N/A</v>
      </c>
      <c r="BM265" s="30" t="str">
        <f>IF(Data!$BK265="DG",Data!$BH265,IF(Data!$BK265="MG",Data!$BI265,Data!$BJ265))</f>
        <v>#N/A</v>
      </c>
      <c r="BN265" s="30" t="str">
        <f>IF(Data!$BL265="DG",Data!$BH265,IF(Data!$BL265="MG",Data!$BI265,Data!$BJ265))</f>
        <v>#N/A</v>
      </c>
      <c r="BO265" s="40"/>
      <c r="BP265" s="40"/>
      <c r="BQ265" s="40"/>
      <c r="BR265" s="41"/>
      <c r="BS265" s="41"/>
      <c r="BT265" s="41" t="str">
        <f>VLOOKUP(Data!$BR265,'Key 1'!$B$1:$D$15,2,FALSE)</f>
        <v>TI</v>
      </c>
      <c r="BU265" s="41" t="str">
        <f>VLOOKUP(Data!$BS265,'Key 1'!$B$1:$D$15,2,FALSE)</f>
        <v>TI</v>
      </c>
      <c r="BV265" s="41">
        <f>VLOOKUP(Data!$BR265,'Key 1'!$B$1:$D$15,3,FALSE)</f>
        <v>0</v>
      </c>
      <c r="BW265" s="41">
        <f>VLOOKUP(Data!$BS265,'Key 1'!$B$1:$D$15,3,FALSE)</f>
        <v>0</v>
      </c>
      <c r="BX265" s="41" t="str">
        <f>IF(Data!$BK265="DG",IF(INT(Data!$BB265)-Data!$BB265&lt;0,"Low","High"),IF(Data!$BK265="MG",IF(INT(Data!$BC265)-Data!$BC265&lt;0,"Low","High"),IF(Data!$BK265="LG",IF(INT(Data!$BD265)-Data!$BD265&lt;0,"Low","High"),"High")))</f>
        <v>Low</v>
      </c>
      <c r="BY265" s="41" t="str">
        <f>IF(Data!$BL265="DG",IF(INT(Data!$BB265)-Data!$BB265&lt;0,"Low","High"),IF(Data!$BL265="MG",IF(INT(Data!$BC265)-Data!$BC265&lt;0,"Low","High"),IF(Data!$BL265="LG",IF(INT(Data!$BD265)-Data!$BD265&lt;0,"Low","High"),"High")))</f>
        <v>#N/A</v>
      </c>
      <c r="BZ265" s="41" t="str">
        <f>IF(AND(Data!$BX265="High",Data!$BY265="High"),"High","Low")</f>
        <v>#N/A</v>
      </c>
      <c r="CA265" s="41" t="str">
        <f>IF(AND(Data!$BM265=Data!$BT265,Data!$BN265=Data!$BU265),"Matched",IF(Data!$BM265=Data!$BT265,"Sec Missed", IF(Data!$BN265=Data!$BU265," Pri Missed", "Both Missed")))</f>
        <v>#N/A</v>
      </c>
      <c r="CB265" s="42">
        <v>100.0</v>
      </c>
      <c r="CC265" s="42">
        <v>100.0</v>
      </c>
      <c r="CD265" s="42">
        <v>100.0</v>
      </c>
      <c r="CE265" s="43" t="s">
        <v>101</v>
      </c>
      <c r="CF265" s="43" t="s">
        <v>96</v>
      </c>
      <c r="CG265" s="43" t="s">
        <v>17</v>
      </c>
      <c r="CH265" s="45" t="s">
        <v>101</v>
      </c>
      <c r="CI265" s="43" t="s">
        <v>97</v>
      </c>
      <c r="CJ265" s="42">
        <v>100.0</v>
      </c>
      <c r="CK265" s="43" t="s">
        <v>96</v>
      </c>
      <c r="CL265" s="43" t="s">
        <v>102</v>
      </c>
      <c r="CM265" s="42">
        <v>100.0</v>
      </c>
      <c r="CN265" s="43" t="s">
        <v>99</v>
      </c>
      <c r="CO265" s="1"/>
      <c r="CP265" s="1"/>
      <c r="CQ265" s="1"/>
      <c r="CR265" s="1"/>
      <c r="CS265" s="1"/>
      <c r="CT265" s="1"/>
      <c r="CU265" s="1"/>
    </row>
    <row r="266" ht="48.0" customHeight="1">
      <c r="A266" s="28">
        <v>2420.0</v>
      </c>
      <c r="B266" s="29">
        <v>0.0</v>
      </c>
      <c r="C266" s="30">
        <v>3.0</v>
      </c>
      <c r="D266" s="30">
        <v>1.0</v>
      </c>
      <c r="E266" s="30">
        <v>1.0</v>
      </c>
      <c r="F266" s="30">
        <v>1.0</v>
      </c>
      <c r="G266" s="30">
        <v>28.0</v>
      </c>
      <c r="H266" s="30">
        <v>28.0</v>
      </c>
      <c r="I266" s="30">
        <v>28.0</v>
      </c>
      <c r="J266" s="30">
        <v>28.0</v>
      </c>
      <c r="K266" s="30">
        <v>20.0</v>
      </c>
      <c r="L266" s="30">
        <v>12.0</v>
      </c>
      <c r="M266" s="30">
        <v>9.5</v>
      </c>
      <c r="N266" s="30">
        <v>18.0</v>
      </c>
      <c r="O266" s="31">
        <f>LARGE(Data!$K266:$N266,1)</f>
        <v>20</v>
      </c>
      <c r="P266" s="31">
        <f>LARGE(Data!$K266:$N266,2)</f>
        <v>18</v>
      </c>
      <c r="Q266" s="31">
        <f>LARGE(Data!$K266:$N266,3)</f>
        <v>12</v>
      </c>
      <c r="R266" s="31">
        <f>LARGE(Data!$K266:$N266,4)</f>
        <v>9.5</v>
      </c>
      <c r="S266" s="32">
        <f>LARGE(Data!$C266:$F266,1)</f>
        <v>3</v>
      </c>
      <c r="T266" s="32">
        <f>LARGE(Data!$C266:$F266,2)</f>
        <v>1</v>
      </c>
      <c r="U266" s="32">
        <f>LARGE(Data!$C266:$F266,3)</f>
        <v>1</v>
      </c>
      <c r="V266" s="32">
        <f>LARGE(Data!$C266:$F266,4)</f>
        <v>1</v>
      </c>
      <c r="W266" s="33">
        <f>LARGE(Data!$G266:$J266,1)</f>
        <v>28</v>
      </c>
      <c r="X266" s="33">
        <f>LARGE(Data!$G266:$J266,2)</f>
        <v>28</v>
      </c>
      <c r="Y266" s="33">
        <f>LARGE(Data!$G266:$J266,3)</f>
        <v>28</v>
      </c>
      <c r="Z266" s="33">
        <f>LARGE(Data!$G266:$J266,4)</f>
        <v>28</v>
      </c>
      <c r="AA266" s="30">
        <f>Data!$O266-Data!$P266</f>
        <v>2</v>
      </c>
      <c r="AB266" s="30">
        <f>Data!$P266-Data!$Q266</f>
        <v>6</v>
      </c>
      <c r="AC266" s="30">
        <f>Data!$Q266-Data!$R266</f>
        <v>2.5</v>
      </c>
      <c r="AD266" s="30">
        <f>(Data!$AA266+Data!$AB266)/SUM(Data!$AA266:$AC266)</f>
        <v>0.7619047619</v>
      </c>
      <c r="AE266" s="31">
        <f>Data!$AA266^2/SQRT(Data!$AA266^2+Data!$AB266^2+Data!$AC266^2)</f>
        <v>0.5881716977</v>
      </c>
      <c r="AF266" s="31">
        <f>Data!$AB266^2/SQRT(Data!$AA266^2+Data!$AB266^2+Data!$AC266^2)</f>
        <v>5.293545279</v>
      </c>
      <c r="AG266" s="31">
        <f>Data!$AC266^2/SQRT(Data!$AA266^2+Data!$AB266^2+Data!$AC266^2)</f>
        <v>0.9190182776</v>
      </c>
      <c r="AH266" s="30">
        <f>Data!$S266-Data!$T266</f>
        <v>2</v>
      </c>
      <c r="AI266" s="30">
        <f>Data!$T266-Data!$U266</f>
        <v>0</v>
      </c>
      <c r="AJ266" s="30">
        <f>Data!$U266-Data!$V266</f>
        <v>0</v>
      </c>
      <c r="AK266" s="30">
        <f>(Data!$AH266+Data!$AI266)/(Data!$AH266+Data!$AI266+Data!$AJ266)</f>
        <v>1</v>
      </c>
      <c r="AL266" s="32">
        <f>Data!$AH266^2/SQRT(Data!$AH266^2+Data!$AI266^2+Data!$AJ266^2)</f>
        <v>2</v>
      </c>
      <c r="AM266" s="32">
        <f>Data!$AI266^2/SQRT(Data!$AH266^2+Data!$AI266^2+Data!$AJ266^2)</f>
        <v>0</v>
      </c>
      <c r="AN266" s="32">
        <f>Data!$AJ266^2/SQRT(Data!$AH266^2+Data!$AI266^2+Data!$AJ266^2)</f>
        <v>0</v>
      </c>
      <c r="AO266" s="30">
        <f>Data!$W266-Data!$X266</f>
        <v>0</v>
      </c>
      <c r="AP266" s="30">
        <f>Data!$X266-Data!$Y266</f>
        <v>0</v>
      </c>
      <c r="AQ266" s="30">
        <f>Data!$Y266-Data!$Z266</f>
        <v>0</v>
      </c>
      <c r="AR266" s="30" t="str">
        <f>(Data!$AO266+Data!$AP266)/(Data!$AO266+Data!$AP266+Data!$AQ266)</f>
        <v>#DIV/0!</v>
      </c>
      <c r="AS266" s="33" t="str">
        <f>Data!$AO266^2/SQRT(Data!$AO266^2+Data!$AP266^2+Data!$AQ266^2)</f>
        <v>#DIV/0!</v>
      </c>
      <c r="AT266" s="33" t="str">
        <f>Data!$AP266^2/SQRT(Data!$AO266^2+Data!$AP266^2+Data!$AQ266^2)</f>
        <v>#DIV/0!</v>
      </c>
      <c r="AU266" s="33" t="str">
        <f>Data!$AQ266^2/SQRT(Data!$AO266^2+Data!$AP266^2+Data!$AQ266^2)</f>
        <v>#DIV/0!</v>
      </c>
      <c r="AV266" s="34">
        <f>_xlfn.VAR.P(Data!$K266:$N266)</f>
        <v>18.296875</v>
      </c>
      <c r="AW266" s="35">
        <f>_xlfn.VAR.P(Data!$C266:$F266)</f>
        <v>0.75</v>
      </c>
      <c r="AX266" s="36">
        <f>_xlfn.VAR.P(Data!$G266:$J266)</f>
        <v>0</v>
      </c>
      <c r="AY266" s="37"/>
      <c r="AZ266" s="38"/>
      <c r="BA266" s="39"/>
      <c r="BB266" s="30" t="str">
        <f>IF(AND(Data!$AE266&gt;Data!$AF266,Data!$AE266&gt;Data!$AG266),"1",IF(AND(Data!$AF266&gt;Data!$AE266,Data!$AF266&gt;Data!$AG266),IF(Data!$AF266&lt;2.5*Data!$AE266,"1.2",IF(OR(Data!$AE266&gt;2.5,Data!$AE266+Data!$AF266+Data!$AG266&lt;9),"2.2","2")),IF(AND(Data!$AG266&gt;3.5*Data!$AE266,Data!$AG266&gt;3.5*Data!$AF266,Data!$AE266+Data!$AF266+Data!$AG266&gt;11,Data!$AE266+Data!$AF266&lt;2,Data!$Q266&gt;=18),"3",IF((Data!$AE266&gt;3*Data!$AF266),"1.3",IF(AND(Data!$AF266&gt;3*Data!$AE266,Data!$AF266&gt;2),"2.3","3.3")))))</f>
        <v>2.2</v>
      </c>
      <c r="BC266" s="30" t="str">
        <f>IF(AND(Data!$AL266&gt;Data!$AM266,Data!$AL266&gt;Data!$AN266),"1",IF(AND(Data!$AM266&gt;Data!$AL266,Data!$AM266&gt;Data!$AN266),IF(Data!$AM266&lt;2.5*Data!$AL266,"1.2",IF(OR(Data!$AL266&gt;2.5,Data!$AL266+Data!$AM266+Data!$AN266&lt;9),"2.2","2")),IF(AND(Data!$AN266&gt;3.5*Data!$AL266,Data!$AN266&gt;3.5*Data!$AM266,Data!$AL266+Data!$AM266+Data!$AN266&gt;11,Data!$AL266+Data!$AM266&lt;2,Data!$U266&gt;=18),"3",IF((Data!$AL266&gt;3*Data!$AM266),"1.3",IF(AND(Data!$AM266&gt;3*Data!$AL266,Data!$AM266&gt;2),"2.3","3.3")))))</f>
        <v>1</v>
      </c>
      <c r="BD266" s="30" t="str">
        <f>IF(AND(Data!$AS266&gt;Data!$AT266,Data!$AS266&gt;Data!$AU266),"1",IF(AND(Data!$AT266&gt;Data!$AS266,Data!$AT266&gt;Data!$AU266),IF(Data!$AT266&lt;2.5*Data!$AS266,"1.2",IF(OR(Data!$AS266&gt;2.5,Data!$AS266+Data!$AT266+Data!$AU266&lt;9),"2.2","2")),IF(AND(Data!$AU266&gt;3.5*Data!$AS266,Data!$AU266&gt;3.5*Data!$AT266,Data!$AS266+Data!$AT266+Data!$AU266&gt;11,Data!$AS266+Data!$AT266&lt;2,Data!$Y266&gt;=18),"3",IF((Data!$AS266&gt;3*Data!$AT266),"1.3",IF(AND(Data!$AT266&gt;3*Data!$AS266,Data!$AT266&gt;2),"2.3","3.3")))))</f>
        <v>#DIV/0!</v>
      </c>
      <c r="BE266" s="30" t="str">
        <f t="array" ref="BE266">XLOOKUP(Data!$O266,Data!$K266:$N266,$K$1:$N$1,"?",0,1)&amp;XLOOKUP(Data!$P266,Data!$K266:$N266,$K$1:$N$1,"?",0,1)&amp;XLOOKUP(Data!$Q266,Data!$K266:$N266,$K$1:$N$1,"?",0,1)</f>
        <v>DCI</v>
      </c>
      <c r="BF266" s="30" t="str">
        <f t="array" ref="BF266">XLOOKUP(Data!$S266,Data!$C266:$F266,$C$1:$F$1,"?",0,1)&amp;XLOOKUP(Data!$T266,Data!$C266:$F266,$C$1:$F$1,"?",0,1)&amp;XLOOKUP(Data!$U266,Data!$C266:$F266,$C$1:$F$1,"?",0,1)</f>
        <v>DII</v>
      </c>
      <c r="BG266" s="30" t="str">
        <f t="array" ref="BG266">XLOOKUP(Data!$W266,Data!$G266:$J266,$G$1:$J$1,"?",0,1)&amp;XLOOKUP(Data!$X266,Data!$G266:$J266,$G$1:$J$1,"?",0,1)&amp;XLOOKUP(Data!$Y266,Data!$G266:$J266,$G$1:$J$1,"?",0,1)</f>
        <v>DDD</v>
      </c>
      <c r="BH266" s="30" t="str">
        <f>VLOOKUP(LEFT(Data!$BE266,Data!$BB266),'Key 2'!$A$1:$C$40,2,FALSE)</f>
        <v>DC</v>
      </c>
      <c r="BI266" s="30" t="str">
        <f>VLOOKUP(LEFT(Data!$BF266,Data!$BC266),'Key 2'!$A$1:$C$40,2,FALSE)</f>
        <v>D</v>
      </c>
      <c r="BJ266" s="30" t="str">
        <f>VLOOKUP(LEFT(Data!$BG266,Data!$BD266),'Key 2'!$A$1:$C$40,2,FALSE)</f>
        <v>#DIV/0!</v>
      </c>
      <c r="BK266" s="30" t="str">
        <f>IF(AND(Data!$AV266&gt;=15,Data!$O266&gt;=20),"DG",IF(AND(Data!$AW266&gt;=15,Data!$S266&gt;=20),"MG",IF(AND(Data!$AV266&gt;=15,Data!$W266&gt;=20),"LG","0")))</f>
        <v>DG</v>
      </c>
      <c r="BL266" s="30" t="str">
        <f>IF(AND(Data!$BK266="DG",Data!$AW266&gt;=15,Data!$S266&gt;=20,Data!$BH266&lt;&gt;Data!$BI266),"MG","LG")</f>
        <v>LG</v>
      </c>
      <c r="BM266" s="30" t="str">
        <f>IF(Data!$BK266="DG",Data!$BH266,IF(Data!$BK266="MG",Data!$BI266,Data!$BJ266))</f>
        <v>DC</v>
      </c>
      <c r="BN266" s="30" t="str">
        <f>IF(Data!$BL266="DG",Data!$BH266,IF(Data!$BL266="MG",Data!$BI266,Data!$BJ266))</f>
        <v>#DIV/0!</v>
      </c>
      <c r="BO266" s="40"/>
      <c r="BP266" s="40"/>
      <c r="BQ266" s="40"/>
      <c r="BR266" s="41"/>
      <c r="BS266" s="41"/>
      <c r="BT266" s="41" t="str">
        <f>VLOOKUP(Data!$BR266,'Key 1'!$B$1:$D$15,2,FALSE)</f>
        <v>TI</v>
      </c>
      <c r="BU266" s="41" t="str">
        <f>VLOOKUP(Data!$BS266,'Key 1'!$B$1:$D$15,2,FALSE)</f>
        <v>TI</v>
      </c>
      <c r="BV266" s="41">
        <f>VLOOKUP(Data!$BR266,'Key 1'!$B$1:$D$15,3,FALSE)</f>
        <v>0</v>
      </c>
      <c r="BW266" s="41">
        <f>VLOOKUP(Data!$BS266,'Key 1'!$B$1:$D$15,3,FALSE)</f>
        <v>0</v>
      </c>
      <c r="BX266" s="41" t="str">
        <f>IF(Data!$BK266="DG",IF(INT(Data!$BB266)-Data!$BB266&lt;0,"Low","High"),IF(Data!$BK266="MG",IF(INT(Data!$BC266)-Data!$BC266&lt;0,"Low","High"),IF(Data!$BK266="LG",IF(INT(Data!$BD266)-Data!$BD266&lt;0,"Low","High"),"High")))</f>
        <v>Low</v>
      </c>
      <c r="BY266" s="41" t="str">
        <f>IF(Data!$BL266="DG",IF(INT(Data!$BB266)-Data!$BB266&lt;0,"Low","High"),IF(Data!$BL266="MG",IF(INT(Data!$BC266)-Data!$BC266&lt;0,"Low","High"),IF(Data!$BL266="LG",IF(INT(Data!$BD266)-Data!$BD266&lt;0,"Low","High"),"High")))</f>
        <v>#DIV/0!</v>
      </c>
      <c r="BZ266" s="41" t="str">
        <f>IF(AND(Data!$BX266="High",Data!$BY266="High"),"High","Low")</f>
        <v>#DIV/0!</v>
      </c>
      <c r="CA266" s="41" t="str">
        <f>IF(AND(Data!$BM266=Data!$BT266,Data!$BN266=Data!$BU266),"Matched",IF(Data!$BM266=Data!$BT266,"Sec Missed", IF(Data!$BN266=Data!$BU266," Pri Missed", "Both Missed")))</f>
        <v>#DIV/0!</v>
      </c>
      <c r="CB266" s="42">
        <v>100.0</v>
      </c>
      <c r="CC266" s="43" t="s">
        <v>100</v>
      </c>
      <c r="CD266" s="43" t="s">
        <v>100</v>
      </c>
      <c r="CE266" s="43" t="s">
        <v>17</v>
      </c>
      <c r="CF266" s="44"/>
      <c r="CG266" s="44"/>
      <c r="CH266" s="45" t="s">
        <v>17</v>
      </c>
      <c r="CI266" s="43" t="s">
        <v>97</v>
      </c>
      <c r="CJ266" s="42">
        <v>100.0</v>
      </c>
      <c r="CK266" s="43" t="s">
        <v>17</v>
      </c>
      <c r="CL266" s="43" t="s">
        <v>97</v>
      </c>
      <c r="CM266" s="42">
        <v>100.0</v>
      </c>
      <c r="CN266" s="43" t="s">
        <v>99</v>
      </c>
      <c r="CO266" s="1"/>
      <c r="CP266" s="1"/>
      <c r="CQ266" s="1"/>
      <c r="CR266" s="1"/>
      <c r="CS266" s="1"/>
      <c r="CT266" s="1"/>
      <c r="CU266" s="1"/>
    </row>
    <row r="267" ht="48.0" customHeight="1">
      <c r="A267" s="28">
        <v>2421.0</v>
      </c>
      <c r="B267" s="29">
        <v>28.0</v>
      </c>
      <c r="C267" s="30">
        <v>9.0</v>
      </c>
      <c r="D267" s="30">
        <v>20.0</v>
      </c>
      <c r="E267" s="30">
        <v>13.0</v>
      </c>
      <c r="F267" s="30">
        <v>21.0</v>
      </c>
      <c r="G267" s="30">
        <v>9.0</v>
      </c>
      <c r="H267" s="30">
        <v>12.0</v>
      </c>
      <c r="I267" s="30">
        <v>18.0</v>
      </c>
      <c r="J267" s="30">
        <v>24.0</v>
      </c>
      <c r="K267" s="30">
        <v>9.0</v>
      </c>
      <c r="L267" s="30">
        <v>16.0</v>
      </c>
      <c r="M267" s="30">
        <v>14.0</v>
      </c>
      <c r="N267" s="30">
        <v>23.0</v>
      </c>
      <c r="O267" s="31">
        <f>LARGE(Data!$K267:$N267,1)</f>
        <v>23</v>
      </c>
      <c r="P267" s="31">
        <f>LARGE(Data!$K267:$N267,2)</f>
        <v>16</v>
      </c>
      <c r="Q267" s="31">
        <f>LARGE(Data!$K267:$N267,3)</f>
        <v>14</v>
      </c>
      <c r="R267" s="31">
        <f>LARGE(Data!$K267:$N267,4)</f>
        <v>9</v>
      </c>
      <c r="S267" s="32">
        <f>LARGE(Data!$C267:$F267,1)</f>
        <v>21</v>
      </c>
      <c r="T267" s="32">
        <f>LARGE(Data!$C267:$F267,2)</f>
        <v>20</v>
      </c>
      <c r="U267" s="32">
        <f>LARGE(Data!$C267:$F267,3)</f>
        <v>13</v>
      </c>
      <c r="V267" s="32">
        <f>LARGE(Data!$C267:$F267,4)</f>
        <v>9</v>
      </c>
      <c r="W267" s="33">
        <f>LARGE(Data!$G267:$J267,1)</f>
        <v>24</v>
      </c>
      <c r="X267" s="33">
        <f>LARGE(Data!$G267:$J267,2)</f>
        <v>18</v>
      </c>
      <c r="Y267" s="33">
        <f>LARGE(Data!$G267:$J267,3)</f>
        <v>12</v>
      </c>
      <c r="Z267" s="33">
        <f>LARGE(Data!$G267:$J267,4)</f>
        <v>9</v>
      </c>
      <c r="AA267" s="30">
        <f>Data!$O267-Data!$P267</f>
        <v>7</v>
      </c>
      <c r="AB267" s="30">
        <f>Data!$P267-Data!$Q267</f>
        <v>2</v>
      </c>
      <c r="AC267" s="30">
        <f>Data!$Q267-Data!$R267</f>
        <v>5</v>
      </c>
      <c r="AD267" s="30">
        <f>(Data!$AA267+Data!$AB267)/SUM(Data!$AA267:$AC267)</f>
        <v>0.6428571429</v>
      </c>
      <c r="AE267" s="31">
        <f>Data!$AA267^2/SQRT(Data!$AA267^2+Data!$AB267^2+Data!$AC267^2)</f>
        <v>5.548157467</v>
      </c>
      <c r="AF267" s="31">
        <f>Data!$AB267^2/SQRT(Data!$AA267^2+Data!$AB267^2+Data!$AC267^2)</f>
        <v>0.4529108137</v>
      </c>
      <c r="AG267" s="31">
        <f>Data!$AC267^2/SQRT(Data!$AA267^2+Data!$AB267^2+Data!$AC267^2)</f>
        <v>2.830692585</v>
      </c>
      <c r="AH267" s="30">
        <f>Data!$S267-Data!$T267</f>
        <v>1</v>
      </c>
      <c r="AI267" s="30">
        <f>Data!$T267-Data!$U267</f>
        <v>7</v>
      </c>
      <c r="AJ267" s="30">
        <f>Data!$U267-Data!$V267</f>
        <v>4</v>
      </c>
      <c r="AK267" s="30">
        <f>(Data!$AH267+Data!$AI267)/(Data!$AH267+Data!$AI267+Data!$AJ267)</f>
        <v>0.6666666667</v>
      </c>
      <c r="AL267" s="32">
        <f>Data!$AH267^2/SQRT(Data!$AH267^2+Data!$AI267^2+Data!$AJ267^2)</f>
        <v>0.123091491</v>
      </c>
      <c r="AM267" s="32">
        <f>Data!$AI267^2/SQRT(Data!$AH267^2+Data!$AI267^2+Data!$AJ267^2)</f>
        <v>6.031483058</v>
      </c>
      <c r="AN267" s="32">
        <f>Data!$AJ267^2/SQRT(Data!$AH267^2+Data!$AI267^2+Data!$AJ267^2)</f>
        <v>1.969463856</v>
      </c>
      <c r="AO267" s="30">
        <f>Data!$W267-Data!$X267</f>
        <v>6</v>
      </c>
      <c r="AP267" s="30">
        <f>Data!$X267-Data!$Y267</f>
        <v>6</v>
      </c>
      <c r="AQ267" s="30">
        <f>Data!$Y267-Data!$Z267</f>
        <v>3</v>
      </c>
      <c r="AR267" s="30">
        <f>(Data!$AO267+Data!$AP267)/(Data!$AO267+Data!$AP267+Data!$AQ267)</f>
        <v>0.8</v>
      </c>
      <c r="AS267" s="33">
        <f>Data!$AO267^2/SQRT(Data!$AO267^2+Data!$AP267^2+Data!$AQ267^2)</f>
        <v>4</v>
      </c>
      <c r="AT267" s="33">
        <f>Data!$AP267^2/SQRT(Data!$AO267^2+Data!$AP267^2+Data!$AQ267^2)</f>
        <v>4</v>
      </c>
      <c r="AU267" s="33">
        <f>Data!$AQ267^2/SQRT(Data!$AO267^2+Data!$AP267^2+Data!$AQ267^2)</f>
        <v>1</v>
      </c>
      <c r="AV267" s="34">
        <f>_xlfn.VAR.P(Data!$K267:$N267)</f>
        <v>25.25</v>
      </c>
      <c r="AW267" s="35">
        <f>_xlfn.VAR.P(Data!$C267:$F267)</f>
        <v>24.6875</v>
      </c>
      <c r="AX267" s="36">
        <f>_xlfn.VAR.P(Data!$G267:$J267)</f>
        <v>33.1875</v>
      </c>
      <c r="AY267" s="37"/>
      <c r="AZ267" s="38"/>
      <c r="BA267" s="39"/>
      <c r="BB267" s="30" t="str">
        <f>IF(AND(Data!$AE267&gt;Data!$AF267,Data!$AE267&gt;Data!$AG267),"1",IF(AND(Data!$AF267&gt;Data!$AE267,Data!$AF267&gt;Data!$AG267),IF(Data!$AF267&lt;2.5*Data!$AE267,"1.2",IF(OR(Data!$AE267&gt;2.5,Data!$AE267+Data!$AF267+Data!$AG267&lt;9),"2.2","2")),IF(AND(Data!$AG267&gt;3.5*Data!$AE267,Data!$AG267&gt;3.5*Data!$AF267,Data!$AE267+Data!$AF267+Data!$AG267&gt;11,Data!$AE267+Data!$AF267&lt;2,Data!$Q267&gt;=18),"3",IF((Data!$AE267&gt;3*Data!$AF267),"1.3",IF(AND(Data!$AF267&gt;3*Data!$AE267,Data!$AF267&gt;2),"2.3","3.3")))))</f>
        <v>1</v>
      </c>
      <c r="BC267" s="30" t="str">
        <f>IF(AND(Data!$AL267&gt;Data!$AM267,Data!$AL267&gt;Data!$AN267),"1",IF(AND(Data!$AM267&gt;Data!$AL267,Data!$AM267&gt;Data!$AN267),IF(Data!$AM267&lt;2.5*Data!$AL267,"1.2",IF(OR(Data!$AL267&gt;2.5,Data!$AL267+Data!$AM267+Data!$AN267&lt;9),"2.2","2")),IF(AND(Data!$AN267&gt;3.5*Data!$AL267,Data!$AN267&gt;3.5*Data!$AM267,Data!$AL267+Data!$AM267+Data!$AN267&gt;11,Data!$AL267+Data!$AM267&lt;2,Data!$U267&gt;=18),"3",IF((Data!$AL267&gt;3*Data!$AM267),"1.3",IF(AND(Data!$AM267&gt;3*Data!$AL267,Data!$AM267&gt;2),"2.3","3.3")))))</f>
        <v>2.2</v>
      </c>
      <c r="BD267" s="30" t="str">
        <f>IF(AND(Data!$AS267&gt;Data!$AT267,Data!$AS267&gt;Data!$AU267),"1",IF(AND(Data!$AT267&gt;Data!$AS267,Data!$AT267&gt;Data!$AU267),IF(Data!$AT267&lt;2.5*Data!$AS267,"1.2",IF(OR(Data!$AS267&gt;2.5,Data!$AS267+Data!$AT267+Data!$AU267&lt;9),"2.2","2")),IF(AND(Data!$AU267&gt;3.5*Data!$AS267,Data!$AU267&gt;3.5*Data!$AT267,Data!$AS267+Data!$AT267+Data!$AU267&gt;11,Data!$AS267+Data!$AT267&lt;2,Data!$Y267&gt;=18),"3",IF((Data!$AS267&gt;3*Data!$AT267),"1.3",IF(AND(Data!$AT267&gt;3*Data!$AS267,Data!$AT267&gt;2),"2.3","3.3")))))</f>
        <v>3.3</v>
      </c>
      <c r="BE267" s="30" t="str">
        <f t="array" ref="BE267">XLOOKUP(Data!$O267,Data!$K267:$N267,$K$1:$N$1,"?",0,1)&amp;XLOOKUP(Data!$P267,Data!$K267:$N267,$K$1:$N$1,"?",0,1)&amp;XLOOKUP(Data!$Q267,Data!$K267:$N267,$K$1:$N$1,"?",0,1)</f>
        <v>CIS</v>
      </c>
      <c r="BF267" s="30" t="str">
        <f t="array" ref="BF267">XLOOKUP(Data!$S267,Data!$C267:$F267,$C$1:$F$1,"?",0,1)&amp;XLOOKUP(Data!$T267,Data!$C267:$F267,$C$1:$F$1,"?",0,1)&amp;XLOOKUP(Data!$U267,Data!$C267:$F267,$C$1:$F$1,"?",0,1)</f>
        <v>CIS</v>
      </c>
      <c r="BG267" s="30" t="str">
        <f t="array" ref="BG267">XLOOKUP(Data!$W267,Data!$G267:$J267,$G$1:$J$1,"?",0,1)&amp;XLOOKUP(Data!$X267,Data!$G267:$J267,$G$1:$J$1,"?",0,1)&amp;XLOOKUP(Data!$Y267,Data!$G267:$J267,$G$1:$J$1,"?",0,1)</f>
        <v>CSI</v>
      </c>
      <c r="BH267" s="30" t="str">
        <f>VLOOKUP(LEFT(Data!$BE267,Data!$BB267),'Key 2'!$A$1:$C$40,2,FALSE)</f>
        <v>C</v>
      </c>
      <c r="BI267" s="30" t="str">
        <f>VLOOKUP(LEFT(Data!$BF267,Data!$BC267),'Key 2'!$A$1:$C$40,2,FALSE)</f>
        <v>IC</v>
      </c>
      <c r="BJ267" s="30" t="str">
        <f>VLOOKUP(LEFT(Data!$BG267,Data!$BD267),'Key 2'!$A$1:$C$40,2,FALSE)</f>
        <v>ISC</v>
      </c>
      <c r="BK267" s="30" t="str">
        <f>IF(AND(Data!$AV267&gt;=15,Data!$O267&gt;=20),"DG",IF(AND(Data!$AW267&gt;=15,Data!$S267&gt;=20),"MG",IF(AND(Data!$AV267&gt;=15,Data!$W267&gt;=20),"LG","0")))</f>
        <v>DG</v>
      </c>
      <c r="BL267" s="30" t="str">
        <f>IF(AND(Data!$BK267="DG",Data!$AW267&gt;=15,Data!$S267&gt;=20,Data!$BH267&lt;&gt;Data!$BI267),"MG","LG")</f>
        <v>MG</v>
      </c>
      <c r="BM267" s="30" t="str">
        <f>IF(Data!$BK267="DG",Data!$BH267,IF(Data!$BK267="MG",Data!$BI267,Data!$BJ267))</f>
        <v>C</v>
      </c>
      <c r="BN267" s="30" t="str">
        <f>IF(Data!$BL267="DG",Data!$BH267,IF(Data!$BL267="MG",Data!$BI267,Data!$BJ267))</f>
        <v>IC</v>
      </c>
      <c r="BO267" s="40"/>
      <c r="BP267" s="40"/>
      <c r="BQ267" s="40"/>
      <c r="BR267" s="41"/>
      <c r="BS267" s="41"/>
      <c r="BT267" s="41" t="str">
        <f>VLOOKUP(Data!$BR267,'Key 1'!$B$1:$D$15,2,FALSE)</f>
        <v>TI</v>
      </c>
      <c r="BU267" s="41" t="str">
        <f>VLOOKUP(Data!$BS267,'Key 1'!$B$1:$D$15,2,FALSE)</f>
        <v>TI</v>
      </c>
      <c r="BV267" s="41">
        <f>VLOOKUP(Data!$BR267,'Key 1'!$B$1:$D$15,3,FALSE)</f>
        <v>0</v>
      </c>
      <c r="BW267" s="41">
        <f>VLOOKUP(Data!$BS267,'Key 1'!$B$1:$D$15,3,FALSE)</f>
        <v>0</v>
      </c>
      <c r="BX267" s="41" t="str">
        <f>IF(Data!$BK267="DG",IF(INT(Data!$BB267)-Data!$BB267&lt;0,"Low","High"),IF(Data!$BK267="MG",IF(INT(Data!$BC267)-Data!$BC267&lt;0,"Low","High"),IF(Data!$BK267="LG",IF(INT(Data!$BD267)-Data!$BD267&lt;0,"Low","High"),"High")))</f>
        <v>High</v>
      </c>
      <c r="BY267" s="41" t="str">
        <f>IF(Data!$BL267="DG",IF(INT(Data!$BB267)-Data!$BB267&lt;0,"Low","High"),IF(Data!$BL267="MG",IF(INT(Data!$BC267)-Data!$BC267&lt;0,"Low","High"),IF(Data!$BL267="LG",IF(INT(Data!$BD267)-Data!$BD267&lt;0,"Low","High"),"High")))</f>
        <v>Low</v>
      </c>
      <c r="BZ267" s="41" t="str">
        <f>IF(AND(Data!$BX267="High",Data!$BY267="High"),"High","Low")</f>
        <v>Low</v>
      </c>
      <c r="CA267" s="41" t="str">
        <f>IF(AND(Data!$BM267=Data!$BT267,Data!$BN267=Data!$BU267),"Matched",IF(Data!$BM267=Data!$BT267,"Sec Missed", IF(Data!$BN267=Data!$BU267," Pri Missed", "Both Missed")))</f>
        <v>Both Missed</v>
      </c>
      <c r="CB267" s="42">
        <v>100.0</v>
      </c>
      <c r="CC267" s="42">
        <v>100.0</v>
      </c>
      <c r="CD267" s="42">
        <v>100.0</v>
      </c>
      <c r="CE267" s="43" t="s">
        <v>3</v>
      </c>
      <c r="CF267" s="43" t="s">
        <v>96</v>
      </c>
      <c r="CG267" s="43" t="s">
        <v>3</v>
      </c>
      <c r="CH267" s="45" t="s">
        <v>3</v>
      </c>
      <c r="CI267" s="43" t="s">
        <v>97</v>
      </c>
      <c r="CJ267" s="42">
        <v>100.0</v>
      </c>
      <c r="CK267" s="43" t="s">
        <v>96</v>
      </c>
      <c r="CL267" s="43" t="s">
        <v>102</v>
      </c>
      <c r="CM267" s="42">
        <v>100.0</v>
      </c>
      <c r="CN267" s="43" t="s">
        <v>104</v>
      </c>
      <c r="CO267" s="1"/>
      <c r="CP267" s="1"/>
      <c r="CQ267" s="1"/>
      <c r="CR267" s="1"/>
      <c r="CS267" s="1"/>
      <c r="CT267" s="1"/>
      <c r="CU267" s="1"/>
    </row>
    <row r="268" ht="48.0" customHeight="1">
      <c r="A268" s="28">
        <v>2422.0</v>
      </c>
      <c r="B268" s="29">
        <v>28.0</v>
      </c>
      <c r="C268" s="30">
        <v>9.0</v>
      </c>
      <c r="D268" s="30">
        <v>23.5</v>
      </c>
      <c r="E268" s="30">
        <v>7.0</v>
      </c>
      <c r="F268" s="30">
        <v>24.0</v>
      </c>
      <c r="G268" s="30">
        <v>7.0</v>
      </c>
      <c r="H268" s="30">
        <v>16.0</v>
      </c>
      <c r="I268" s="30">
        <v>12.0</v>
      </c>
      <c r="J268" s="30">
        <v>25.0</v>
      </c>
      <c r="K268" s="30">
        <v>8.0</v>
      </c>
      <c r="L268" s="30">
        <v>20.0</v>
      </c>
      <c r="M268" s="30">
        <v>8.0</v>
      </c>
      <c r="N268" s="30">
        <v>25.166666666666654</v>
      </c>
      <c r="O268" s="31">
        <f>LARGE(Data!$K268:$N268,1)</f>
        <v>25.16666667</v>
      </c>
      <c r="P268" s="31">
        <f>LARGE(Data!$K268:$N268,2)</f>
        <v>20</v>
      </c>
      <c r="Q268" s="31">
        <f>LARGE(Data!$K268:$N268,3)</f>
        <v>8</v>
      </c>
      <c r="R268" s="31">
        <f>LARGE(Data!$K268:$N268,4)</f>
        <v>8</v>
      </c>
      <c r="S268" s="32">
        <f>LARGE(Data!$C268:$F268,1)</f>
        <v>24</v>
      </c>
      <c r="T268" s="32">
        <f>LARGE(Data!$C268:$F268,2)</f>
        <v>23.5</v>
      </c>
      <c r="U268" s="32">
        <f>LARGE(Data!$C268:$F268,3)</f>
        <v>9</v>
      </c>
      <c r="V268" s="32">
        <f>LARGE(Data!$C268:$F268,4)</f>
        <v>7</v>
      </c>
      <c r="W268" s="33">
        <f>LARGE(Data!$G268:$J268,1)</f>
        <v>25</v>
      </c>
      <c r="X268" s="33">
        <f>LARGE(Data!$G268:$J268,2)</f>
        <v>16</v>
      </c>
      <c r="Y268" s="33">
        <f>LARGE(Data!$G268:$J268,3)</f>
        <v>12</v>
      </c>
      <c r="Z268" s="33">
        <f>LARGE(Data!$G268:$J268,4)</f>
        <v>7</v>
      </c>
      <c r="AA268" s="30">
        <f>Data!$O268-Data!$P268</f>
        <v>5.166666667</v>
      </c>
      <c r="AB268" s="30">
        <f>Data!$P268-Data!$Q268</f>
        <v>12</v>
      </c>
      <c r="AC268" s="30">
        <f>Data!$Q268-Data!$R268</f>
        <v>0</v>
      </c>
      <c r="AD268" s="30">
        <f>(Data!$AA268+Data!$AB268)/SUM(Data!$AA268:$AC268)</f>
        <v>1</v>
      </c>
      <c r="AE268" s="31">
        <f>Data!$AA268^2/SQRT(Data!$AA268^2+Data!$AB268^2+Data!$AC268^2)</f>
        <v>2.043201476</v>
      </c>
      <c r="AF268" s="31">
        <f>Data!$AB268^2/SQRT(Data!$AA268^2+Data!$AB268^2+Data!$AC268^2)</f>
        <v>11.02180692</v>
      </c>
      <c r="AG268" s="31">
        <f>Data!$AC268^2/SQRT(Data!$AA268^2+Data!$AB268^2+Data!$AC268^2)</f>
        <v>0</v>
      </c>
      <c r="AH268" s="30">
        <f>Data!$S268-Data!$T268</f>
        <v>0.5</v>
      </c>
      <c r="AI268" s="30">
        <f>Data!$T268-Data!$U268</f>
        <v>14.5</v>
      </c>
      <c r="AJ268" s="30">
        <f>Data!$U268-Data!$V268</f>
        <v>2</v>
      </c>
      <c r="AK268" s="30">
        <f>(Data!$AH268+Data!$AI268)/(Data!$AH268+Data!$AI268+Data!$AJ268)</f>
        <v>0.8823529412</v>
      </c>
      <c r="AL268" s="32">
        <f>Data!$AH268^2/SQRT(Data!$AH268^2+Data!$AI268^2+Data!$AJ268^2)</f>
        <v>0.01706971855</v>
      </c>
      <c r="AM268" s="32">
        <f>Data!$AI268^2/SQRT(Data!$AH268^2+Data!$AI268^2+Data!$AJ268^2)</f>
        <v>14.3556333</v>
      </c>
      <c r="AN268" s="32">
        <f>Data!$AJ268^2/SQRT(Data!$AH268^2+Data!$AI268^2+Data!$AJ268^2)</f>
        <v>0.2731154968</v>
      </c>
      <c r="AO268" s="30">
        <f>Data!$W268-Data!$X268</f>
        <v>9</v>
      </c>
      <c r="AP268" s="30">
        <f>Data!$X268-Data!$Y268</f>
        <v>4</v>
      </c>
      <c r="AQ268" s="30">
        <f>Data!$Y268-Data!$Z268</f>
        <v>5</v>
      </c>
      <c r="AR268" s="30">
        <f>(Data!$AO268+Data!$AP268)/(Data!$AO268+Data!$AP268+Data!$AQ268)</f>
        <v>0.7222222222</v>
      </c>
      <c r="AS268" s="33">
        <f>Data!$AO268^2/SQRT(Data!$AO268^2+Data!$AP268^2+Data!$AQ268^2)</f>
        <v>7.333395429</v>
      </c>
      <c r="AT268" s="33">
        <f>Data!$AP268^2/SQRT(Data!$AO268^2+Data!$AP268^2+Data!$AQ268^2)</f>
        <v>1.448571937</v>
      </c>
      <c r="AU268" s="33">
        <f>Data!$AQ268^2/SQRT(Data!$AO268^2+Data!$AP268^2+Data!$AQ268^2)</f>
        <v>2.263393651</v>
      </c>
      <c r="AV268" s="34">
        <f>_xlfn.VAR.P(Data!$K268:$N268)</f>
        <v>56.50520833</v>
      </c>
      <c r="AW268" s="35">
        <f>_xlfn.VAR.P(Data!$C268:$F268)</f>
        <v>62.546875</v>
      </c>
      <c r="AX268" s="36">
        <f>_xlfn.VAR.P(Data!$G268:$J268)</f>
        <v>43.5</v>
      </c>
      <c r="AY268" s="37"/>
      <c r="AZ268" s="38"/>
      <c r="BA268" s="39"/>
      <c r="BB268" s="30" t="str">
        <f>IF(AND(Data!$AE268&gt;Data!$AF268,Data!$AE268&gt;Data!$AG268),"1",IF(AND(Data!$AF268&gt;Data!$AE268,Data!$AF268&gt;Data!$AG268),IF(Data!$AF268&lt;2.5*Data!$AE268,"1.2",IF(OR(Data!$AE268&gt;2.5,Data!$AE268+Data!$AF268+Data!$AG268&lt;9),"2.2","2")),IF(AND(Data!$AG268&gt;3.5*Data!$AE268,Data!$AG268&gt;3.5*Data!$AF268,Data!$AE268+Data!$AF268+Data!$AG268&gt;11,Data!$AE268+Data!$AF268&lt;2,Data!$Q268&gt;=18),"3",IF((Data!$AE268&gt;3*Data!$AF268),"1.3",IF(AND(Data!$AF268&gt;3*Data!$AE268,Data!$AF268&gt;2),"2.3","3.3")))))</f>
        <v>2</v>
      </c>
      <c r="BC268" s="30" t="str">
        <f>IF(AND(Data!$AL268&gt;Data!$AM268,Data!$AL268&gt;Data!$AN268),"1",IF(AND(Data!$AM268&gt;Data!$AL268,Data!$AM268&gt;Data!$AN268),IF(Data!$AM268&lt;2.5*Data!$AL268,"1.2",IF(OR(Data!$AL268&gt;2.5,Data!$AL268+Data!$AM268+Data!$AN268&lt;9),"2.2","2")),IF(AND(Data!$AN268&gt;3.5*Data!$AL268,Data!$AN268&gt;3.5*Data!$AM268,Data!$AL268+Data!$AM268+Data!$AN268&gt;11,Data!$AL268+Data!$AM268&lt;2,Data!$U268&gt;=18),"3",IF((Data!$AL268&gt;3*Data!$AM268),"1.3",IF(AND(Data!$AM268&gt;3*Data!$AL268,Data!$AM268&gt;2),"2.3","3.3")))))</f>
        <v>2</v>
      </c>
      <c r="BD268" s="30" t="str">
        <f>IF(AND(Data!$AS268&gt;Data!$AT268,Data!$AS268&gt;Data!$AU268),"1",IF(AND(Data!$AT268&gt;Data!$AS268,Data!$AT268&gt;Data!$AU268),IF(Data!$AT268&lt;2.5*Data!$AS268,"1.2",IF(OR(Data!$AS268&gt;2.5,Data!$AS268+Data!$AT268+Data!$AU268&lt;9),"2.2","2")),IF(AND(Data!$AU268&gt;3.5*Data!$AS268,Data!$AU268&gt;3.5*Data!$AT268,Data!$AS268+Data!$AT268+Data!$AU268&gt;11,Data!$AS268+Data!$AT268&lt;2,Data!$Y268&gt;=18),"3",IF((Data!$AS268&gt;3*Data!$AT268),"1.3",IF(AND(Data!$AT268&gt;3*Data!$AS268,Data!$AT268&gt;2),"2.3","3.3")))))</f>
        <v>1</v>
      </c>
      <c r="BE268" s="30" t="str">
        <f t="array" ref="BE268">XLOOKUP(Data!$O268,Data!$K268:$N268,$K$1:$N$1,"?",0,1)&amp;XLOOKUP(Data!$P268,Data!$K268:$N268,$K$1:$N$1,"?",0,1)&amp;XLOOKUP(Data!$Q268,Data!$K268:$N268,$K$1:$N$1,"?",0,1)</f>
        <v>CID</v>
      </c>
      <c r="BF268" s="30" t="str">
        <f t="array" ref="BF268">XLOOKUP(Data!$S268,Data!$C268:$F268,$C$1:$F$1,"?",0,1)&amp;XLOOKUP(Data!$T268,Data!$C268:$F268,$C$1:$F$1,"?",0,1)&amp;XLOOKUP(Data!$U268,Data!$C268:$F268,$C$1:$F$1,"?",0,1)</f>
        <v>CID</v>
      </c>
      <c r="BG268" s="30" t="str">
        <f t="array" ref="BG268">XLOOKUP(Data!$W268,Data!$G268:$J268,$G$1:$J$1,"?",0,1)&amp;XLOOKUP(Data!$X268,Data!$G268:$J268,$G$1:$J$1,"?",0,1)&amp;XLOOKUP(Data!$Y268,Data!$G268:$J268,$G$1:$J$1,"?",0,1)</f>
        <v>CIS</v>
      </c>
      <c r="BH268" s="30" t="str">
        <f>VLOOKUP(LEFT(Data!$BE268,Data!$BB268),'Key 2'!$A$1:$C$40,2,FALSE)</f>
        <v>IC</v>
      </c>
      <c r="BI268" s="30" t="str">
        <f>VLOOKUP(LEFT(Data!$BF268,Data!$BC268),'Key 2'!$A$1:$C$40,2,FALSE)</f>
        <v>IC</v>
      </c>
      <c r="BJ268" s="30" t="str">
        <f>VLOOKUP(LEFT(Data!$BG268,Data!$BD268),'Key 2'!$A$1:$C$40,2,FALSE)</f>
        <v>C</v>
      </c>
      <c r="BK268" s="30" t="str">
        <f>IF(AND(Data!$AV268&gt;=15,Data!$O268&gt;=20),"DG",IF(AND(Data!$AW268&gt;=15,Data!$S268&gt;=20),"MG",IF(AND(Data!$AV268&gt;=15,Data!$W268&gt;=20),"LG","0")))</f>
        <v>DG</v>
      </c>
      <c r="BL268" s="30" t="str">
        <f>IF(AND(Data!$BK268="DG",Data!$AW268&gt;=15,Data!$S268&gt;=20,Data!$BH268&lt;&gt;Data!$BI268),"MG","LG")</f>
        <v>LG</v>
      </c>
      <c r="BM268" s="30" t="str">
        <f>IF(Data!$BK268="DG",Data!$BH268,IF(Data!$BK268="MG",Data!$BI268,Data!$BJ268))</f>
        <v>IC</v>
      </c>
      <c r="BN268" s="30" t="str">
        <f>IF(Data!$BL268="DG",Data!$BH268,IF(Data!$BL268="MG",Data!$BI268,Data!$BJ268))</f>
        <v>C</v>
      </c>
      <c r="BO268" s="40"/>
      <c r="BP268" s="40"/>
      <c r="BQ268" s="40"/>
      <c r="BR268" s="41"/>
      <c r="BS268" s="41"/>
      <c r="BT268" s="41" t="str">
        <f>VLOOKUP(Data!$BR268,'Key 1'!$B$1:$D$15,2,FALSE)</f>
        <v>TI</v>
      </c>
      <c r="BU268" s="41" t="str">
        <f>VLOOKUP(Data!$BS268,'Key 1'!$B$1:$D$15,2,FALSE)</f>
        <v>TI</v>
      </c>
      <c r="BV268" s="41">
        <f>VLOOKUP(Data!$BR268,'Key 1'!$B$1:$D$15,3,FALSE)</f>
        <v>0</v>
      </c>
      <c r="BW268" s="41">
        <f>VLOOKUP(Data!$BS268,'Key 1'!$B$1:$D$15,3,FALSE)</f>
        <v>0</v>
      </c>
      <c r="BX268" s="41" t="str">
        <f>IF(Data!$BK268="DG",IF(INT(Data!$BB268)-Data!$BB268&lt;0,"Low","High"),IF(Data!$BK268="MG",IF(INT(Data!$BC268)-Data!$BC268&lt;0,"Low","High"),IF(Data!$BK268="LG",IF(INT(Data!$BD268)-Data!$BD268&lt;0,"Low","High"),"High")))</f>
        <v>High</v>
      </c>
      <c r="BY268" s="41" t="str">
        <f>IF(Data!$BL268="DG",IF(INT(Data!$BB268)-Data!$BB268&lt;0,"Low","High"),IF(Data!$BL268="MG",IF(INT(Data!$BC268)-Data!$BC268&lt;0,"Low","High"),IF(Data!$BL268="LG",IF(INT(Data!$BD268)-Data!$BD268&lt;0,"Low","High"),"High")))</f>
        <v>High</v>
      </c>
      <c r="BZ268" s="41" t="str">
        <f>IF(AND(Data!$BX268="High",Data!$BY268="High"),"High","Low")</f>
        <v>High</v>
      </c>
      <c r="CA268" s="41" t="str">
        <f>IF(AND(Data!$BM268=Data!$BT268,Data!$BN268=Data!$BU268),"Matched",IF(Data!$BM268=Data!$BT268,"Sec Missed", IF(Data!$BN268=Data!$BU268," Pri Missed", "Both Missed")))</f>
        <v>Both Missed</v>
      </c>
      <c r="CB268" s="42">
        <v>100.0</v>
      </c>
      <c r="CC268" s="42">
        <v>100.0</v>
      </c>
      <c r="CD268" s="42">
        <v>100.0</v>
      </c>
      <c r="CE268" s="43" t="s">
        <v>96</v>
      </c>
      <c r="CF268" s="43" t="s">
        <v>96</v>
      </c>
      <c r="CG268" s="43" t="s">
        <v>3</v>
      </c>
      <c r="CH268" s="45" t="s">
        <v>96</v>
      </c>
      <c r="CI268" s="43" t="s">
        <v>97</v>
      </c>
      <c r="CJ268" s="42">
        <v>100.0</v>
      </c>
      <c r="CK268" s="43" t="s">
        <v>3</v>
      </c>
      <c r="CL268" s="43" t="s">
        <v>98</v>
      </c>
      <c r="CM268" s="42">
        <v>100.0</v>
      </c>
      <c r="CN268" s="43" t="s">
        <v>99</v>
      </c>
      <c r="CO268" s="1"/>
      <c r="CP268" s="1"/>
      <c r="CQ268" s="1"/>
      <c r="CR268" s="1"/>
      <c r="CS268" s="1"/>
      <c r="CT268" s="1"/>
      <c r="CU268" s="1"/>
    </row>
    <row r="269" ht="48.0" customHeight="1">
      <c r="A269" s="28">
        <v>2423.0</v>
      </c>
      <c r="B269" s="29">
        <v>28.0</v>
      </c>
      <c r="C269" s="30">
        <v>12.0</v>
      </c>
      <c r="D269" s="30">
        <v>23.5</v>
      </c>
      <c r="E269" s="30">
        <v>18.0</v>
      </c>
      <c r="F269" s="30">
        <v>13.0</v>
      </c>
      <c r="G269" s="30">
        <v>21.0</v>
      </c>
      <c r="H269" s="30">
        <v>16.0</v>
      </c>
      <c r="I269" s="30">
        <v>7.0</v>
      </c>
      <c r="J269" s="30">
        <v>14.0</v>
      </c>
      <c r="K269" s="30">
        <v>16.0</v>
      </c>
      <c r="L269" s="30">
        <v>20.0</v>
      </c>
      <c r="M269" s="30">
        <v>12.0</v>
      </c>
      <c r="N269" s="30">
        <v>12.0</v>
      </c>
      <c r="O269" s="31">
        <f>LARGE(Data!$K269:$N269,1)</f>
        <v>20</v>
      </c>
      <c r="P269" s="31">
        <f>LARGE(Data!$K269:$N269,2)</f>
        <v>16</v>
      </c>
      <c r="Q269" s="31">
        <f>LARGE(Data!$K269:$N269,3)</f>
        <v>12</v>
      </c>
      <c r="R269" s="31">
        <f>LARGE(Data!$K269:$N269,4)</f>
        <v>12</v>
      </c>
      <c r="S269" s="32">
        <f>LARGE(Data!$C269:$F269,1)</f>
        <v>23.5</v>
      </c>
      <c r="T269" s="32">
        <f>LARGE(Data!$C269:$F269,2)</f>
        <v>18</v>
      </c>
      <c r="U269" s="32">
        <f>LARGE(Data!$C269:$F269,3)</f>
        <v>13</v>
      </c>
      <c r="V269" s="32">
        <f>LARGE(Data!$C269:$F269,4)</f>
        <v>12</v>
      </c>
      <c r="W269" s="33">
        <f>LARGE(Data!$G269:$J269,1)</f>
        <v>21</v>
      </c>
      <c r="X269" s="33">
        <f>LARGE(Data!$G269:$J269,2)</f>
        <v>16</v>
      </c>
      <c r="Y269" s="33">
        <f>LARGE(Data!$G269:$J269,3)</f>
        <v>14</v>
      </c>
      <c r="Z269" s="33">
        <f>LARGE(Data!$G269:$J269,4)</f>
        <v>7</v>
      </c>
      <c r="AA269" s="30">
        <f>Data!$O269-Data!$P269</f>
        <v>4</v>
      </c>
      <c r="AB269" s="30">
        <f>Data!$P269-Data!$Q269</f>
        <v>4</v>
      </c>
      <c r="AC269" s="30">
        <f>Data!$Q269-Data!$R269</f>
        <v>0</v>
      </c>
      <c r="AD269" s="30">
        <f>(Data!$AA269+Data!$AB269)/SUM(Data!$AA269:$AC269)</f>
        <v>1</v>
      </c>
      <c r="AE269" s="31">
        <f>Data!$AA269^2/SQRT(Data!$AA269^2+Data!$AB269^2+Data!$AC269^2)</f>
        <v>2.828427125</v>
      </c>
      <c r="AF269" s="31">
        <f>Data!$AB269^2/SQRT(Data!$AA269^2+Data!$AB269^2+Data!$AC269^2)</f>
        <v>2.828427125</v>
      </c>
      <c r="AG269" s="31">
        <f>Data!$AC269^2/SQRT(Data!$AA269^2+Data!$AB269^2+Data!$AC269^2)</f>
        <v>0</v>
      </c>
      <c r="AH269" s="30">
        <f>Data!$S269-Data!$T269</f>
        <v>5.5</v>
      </c>
      <c r="AI269" s="30">
        <f>Data!$T269-Data!$U269</f>
        <v>5</v>
      </c>
      <c r="AJ269" s="30">
        <f>Data!$U269-Data!$V269</f>
        <v>1</v>
      </c>
      <c r="AK269" s="30">
        <f>(Data!$AH269+Data!$AI269)/(Data!$AH269+Data!$AI269+Data!$AJ269)</f>
        <v>0.9130434783</v>
      </c>
      <c r="AL269" s="32">
        <f>Data!$AH269^2/SQRT(Data!$AH269^2+Data!$AI269^2+Data!$AJ269^2)</f>
        <v>4.033333333</v>
      </c>
      <c r="AM269" s="32">
        <f>Data!$AI269^2/SQRT(Data!$AH269^2+Data!$AI269^2+Data!$AJ269^2)</f>
        <v>3.333333333</v>
      </c>
      <c r="AN269" s="32">
        <f>Data!$AJ269^2/SQRT(Data!$AH269^2+Data!$AI269^2+Data!$AJ269^2)</f>
        <v>0.1333333333</v>
      </c>
      <c r="AO269" s="30">
        <f>Data!$W269-Data!$X269</f>
        <v>5</v>
      </c>
      <c r="AP269" s="30">
        <f>Data!$X269-Data!$Y269</f>
        <v>2</v>
      </c>
      <c r="AQ269" s="30">
        <f>Data!$Y269-Data!$Z269</f>
        <v>7</v>
      </c>
      <c r="AR269" s="30">
        <f>(Data!$AO269+Data!$AP269)/(Data!$AO269+Data!$AP269+Data!$AQ269)</f>
        <v>0.5</v>
      </c>
      <c r="AS269" s="33">
        <f>Data!$AO269^2/SQRT(Data!$AO269^2+Data!$AP269^2+Data!$AQ269^2)</f>
        <v>2.830692585</v>
      </c>
      <c r="AT269" s="33">
        <f>Data!$AP269^2/SQRT(Data!$AO269^2+Data!$AP269^2+Data!$AQ269^2)</f>
        <v>0.4529108137</v>
      </c>
      <c r="AU269" s="33">
        <f>Data!$AQ269^2/SQRT(Data!$AO269^2+Data!$AP269^2+Data!$AQ269^2)</f>
        <v>5.548157467</v>
      </c>
      <c r="AV269" s="34">
        <f>_xlfn.VAR.P(Data!$K269:$N269)</f>
        <v>11</v>
      </c>
      <c r="AW269" s="35">
        <f>_xlfn.VAR.P(Data!$C269:$F269)</f>
        <v>20.921875</v>
      </c>
      <c r="AX269" s="36">
        <f>_xlfn.VAR.P(Data!$G269:$J269)</f>
        <v>25.25</v>
      </c>
      <c r="AY269" s="37"/>
      <c r="AZ269" s="38"/>
      <c r="BA269" s="39"/>
      <c r="BB269" s="30" t="str">
        <f>IF(AND(Data!$AE269&gt;Data!$AF269,Data!$AE269&gt;Data!$AG269),"1",IF(AND(Data!$AF269&gt;Data!$AE269,Data!$AF269&gt;Data!$AG269),IF(Data!$AF269&lt;2.5*Data!$AE269,"1.2",IF(OR(Data!$AE269&gt;2.5,Data!$AE269+Data!$AF269+Data!$AG269&lt;9),"2.2","2")),IF(AND(Data!$AG269&gt;3.5*Data!$AE269,Data!$AG269&gt;3.5*Data!$AF269,Data!$AE269+Data!$AF269+Data!$AG269&gt;11,Data!$AE269+Data!$AF269&lt;2,Data!$Q269&gt;=18),"3",IF((Data!$AE269&gt;3*Data!$AF269),"1.3",IF(AND(Data!$AF269&gt;3*Data!$AE269,Data!$AF269&gt;2),"2.3","3.3")))))</f>
        <v>3.3</v>
      </c>
      <c r="BC269" s="30" t="str">
        <f>IF(AND(Data!$AL269&gt;Data!$AM269,Data!$AL269&gt;Data!$AN269),"1",IF(AND(Data!$AM269&gt;Data!$AL269,Data!$AM269&gt;Data!$AN269),IF(Data!$AM269&lt;2.5*Data!$AL269,"1.2",IF(OR(Data!$AL269&gt;2.5,Data!$AL269+Data!$AM269+Data!$AN269&lt;9),"2.2","2")),IF(AND(Data!$AN269&gt;3.5*Data!$AL269,Data!$AN269&gt;3.5*Data!$AM269,Data!$AL269+Data!$AM269+Data!$AN269&gt;11,Data!$AL269+Data!$AM269&lt;2,Data!$U269&gt;=18),"3",IF((Data!$AL269&gt;3*Data!$AM269),"1.3",IF(AND(Data!$AM269&gt;3*Data!$AL269,Data!$AM269&gt;2),"2.3","3.3")))))</f>
        <v>1</v>
      </c>
      <c r="BD269" s="30" t="str">
        <f>IF(AND(Data!$AS269&gt;Data!$AT269,Data!$AS269&gt;Data!$AU269),"1",IF(AND(Data!$AT269&gt;Data!$AS269,Data!$AT269&gt;Data!$AU269),IF(Data!$AT269&lt;2.5*Data!$AS269,"1.2",IF(OR(Data!$AS269&gt;2.5,Data!$AS269+Data!$AT269+Data!$AU269&lt;9),"2.2","2")),IF(AND(Data!$AU269&gt;3.5*Data!$AS269,Data!$AU269&gt;3.5*Data!$AT269,Data!$AS269+Data!$AT269+Data!$AU269&gt;11,Data!$AS269+Data!$AT269&lt;2,Data!$Y269&gt;=18),"3",IF((Data!$AS269&gt;3*Data!$AT269),"1.3",IF(AND(Data!$AT269&gt;3*Data!$AS269,Data!$AT269&gt;2),"2.3","3.3")))))</f>
        <v>1.3</v>
      </c>
      <c r="BE269" s="30" t="str">
        <f t="array" ref="BE269">XLOOKUP(Data!$O269,Data!$K269:$N269,$K$1:$N$1,"?",0,1)&amp;XLOOKUP(Data!$P269,Data!$K269:$N269,$K$1:$N$1,"?",0,1)&amp;XLOOKUP(Data!$Q269,Data!$K269:$N269,$K$1:$N$1,"?",0,1)</f>
        <v>IDS</v>
      </c>
      <c r="BF269" s="30" t="str">
        <f t="array" ref="BF269">XLOOKUP(Data!$S269,Data!$C269:$F269,$C$1:$F$1,"?",0,1)&amp;XLOOKUP(Data!$T269,Data!$C269:$F269,$C$1:$F$1,"?",0,1)&amp;XLOOKUP(Data!$U269,Data!$C269:$F269,$C$1:$F$1,"?",0,1)</f>
        <v>ISC</v>
      </c>
      <c r="BG269" s="30" t="str">
        <f t="array" ref="BG269">XLOOKUP(Data!$W269,Data!$G269:$J269,$G$1:$J$1,"?",0,1)&amp;XLOOKUP(Data!$X269,Data!$G269:$J269,$G$1:$J$1,"?",0,1)&amp;XLOOKUP(Data!$Y269,Data!$G269:$J269,$G$1:$J$1,"?",0,1)</f>
        <v>DIC</v>
      </c>
      <c r="BH269" s="30" t="str">
        <f>VLOOKUP(LEFT(Data!$BE269,Data!$BB269),'Key 2'!$A$1:$C$40,2,FALSE)</f>
        <v>DIS</v>
      </c>
      <c r="BI269" s="30" t="str">
        <f>VLOOKUP(LEFT(Data!$BF269,Data!$BC269),'Key 2'!$A$1:$C$40,2,FALSE)</f>
        <v>I</v>
      </c>
      <c r="BJ269" s="30" t="str">
        <f>VLOOKUP(LEFT(Data!$BG269,Data!$BD269),'Key 2'!$A$1:$C$40,2,FALSE)</f>
        <v>D</v>
      </c>
      <c r="BK269" s="30" t="str">
        <f>IF(AND(Data!$AV269&gt;=15,Data!$O269&gt;=20),"DG",IF(AND(Data!$AW269&gt;=15,Data!$S269&gt;=20),"MG",IF(AND(Data!$AV269&gt;=15,Data!$W269&gt;=20),"LG","0")))</f>
        <v>MG</v>
      </c>
      <c r="BL269" s="30" t="str">
        <f>IF(AND(Data!$BK269="DG",Data!$AW269&gt;=15,Data!$S269&gt;=20,Data!$BH269&lt;&gt;Data!$BI269),"MG","LG")</f>
        <v>LG</v>
      </c>
      <c r="BM269" s="30" t="str">
        <f>IF(Data!$BK269="DG",Data!$BH269,IF(Data!$BK269="MG",Data!$BI269,Data!$BJ269))</f>
        <v>I</v>
      </c>
      <c r="BN269" s="30" t="str">
        <f>IF(Data!$BL269="DG",Data!$BH269,IF(Data!$BL269="MG",Data!$BI269,Data!$BJ269))</f>
        <v>D</v>
      </c>
      <c r="BO269" s="40"/>
      <c r="BP269" s="40"/>
      <c r="BQ269" s="40"/>
      <c r="BR269" s="41"/>
      <c r="BS269" s="41"/>
      <c r="BT269" s="41" t="str">
        <f>VLOOKUP(Data!$BR269,'Key 1'!$B$1:$D$15,2,FALSE)</f>
        <v>TI</v>
      </c>
      <c r="BU269" s="41" t="str">
        <f>VLOOKUP(Data!$BS269,'Key 1'!$B$1:$D$15,2,FALSE)</f>
        <v>TI</v>
      </c>
      <c r="BV269" s="41">
        <f>VLOOKUP(Data!$BR269,'Key 1'!$B$1:$D$15,3,FALSE)</f>
        <v>0</v>
      </c>
      <c r="BW269" s="41">
        <f>VLOOKUP(Data!$BS269,'Key 1'!$B$1:$D$15,3,FALSE)</f>
        <v>0</v>
      </c>
      <c r="BX269" s="41" t="str">
        <f>IF(Data!$BK269="DG",IF(INT(Data!$BB269)-Data!$BB269&lt;0,"Low","High"),IF(Data!$BK269="MG",IF(INT(Data!$BC269)-Data!$BC269&lt;0,"Low","High"),IF(Data!$BK269="LG",IF(INT(Data!$BD269)-Data!$BD269&lt;0,"Low","High"),"High")))</f>
        <v>High</v>
      </c>
      <c r="BY269" s="41" t="str">
        <f>IF(Data!$BL269="DG",IF(INT(Data!$BB269)-Data!$BB269&lt;0,"Low","High"),IF(Data!$BL269="MG",IF(INT(Data!$BC269)-Data!$BC269&lt;0,"Low","High"),IF(Data!$BL269="LG",IF(INT(Data!$BD269)-Data!$BD269&lt;0,"Low","High"),"High")))</f>
        <v>Low</v>
      </c>
      <c r="BZ269" s="41" t="str">
        <f>IF(AND(Data!$BX269="High",Data!$BY269="High"),"High","Low")</f>
        <v>Low</v>
      </c>
      <c r="CA269" s="41" t="str">
        <f>IF(AND(Data!$BM269=Data!$BT269,Data!$BN269=Data!$BU269),"Matched",IF(Data!$BM269=Data!$BT269,"Sec Missed", IF(Data!$BN269=Data!$BU269," Pri Missed", "Both Missed")))</f>
        <v>Both Missed</v>
      </c>
      <c r="CB269" s="43" t="s">
        <v>100</v>
      </c>
      <c r="CC269" s="42">
        <v>100.0</v>
      </c>
      <c r="CD269" s="42">
        <v>100.0</v>
      </c>
      <c r="CE269" s="44"/>
      <c r="CF269" s="43" t="s">
        <v>1</v>
      </c>
      <c r="CG269" s="43" t="s">
        <v>0</v>
      </c>
      <c r="CH269" s="45" t="s">
        <v>1</v>
      </c>
      <c r="CI269" s="43" t="s">
        <v>102</v>
      </c>
      <c r="CJ269" s="42">
        <v>100.0</v>
      </c>
      <c r="CK269" s="43" t="s">
        <v>0</v>
      </c>
      <c r="CL269" s="43" t="s">
        <v>98</v>
      </c>
      <c r="CM269" s="42">
        <v>100.0</v>
      </c>
      <c r="CN269" s="43" t="s">
        <v>99</v>
      </c>
      <c r="CO269" s="1"/>
      <c r="CP269" s="1"/>
      <c r="CQ269" s="1"/>
      <c r="CR269" s="1"/>
      <c r="CS269" s="1"/>
      <c r="CT269" s="1"/>
      <c r="CU269" s="1"/>
    </row>
    <row r="270" ht="48.0" customHeight="1">
      <c r="A270" s="28">
        <v>2424.0</v>
      </c>
      <c r="B270" s="29">
        <v>7.0</v>
      </c>
      <c r="C270" s="30">
        <v>9.0</v>
      </c>
      <c r="D270" s="30">
        <v>9.0</v>
      </c>
      <c r="E270" s="30">
        <v>1.0</v>
      </c>
      <c r="F270" s="30">
        <v>1.0</v>
      </c>
      <c r="G270" s="30">
        <v>27.0</v>
      </c>
      <c r="H270" s="30">
        <v>26.0</v>
      </c>
      <c r="I270" s="30">
        <v>26.0</v>
      </c>
      <c r="J270" s="30">
        <v>25.0</v>
      </c>
      <c r="K270" s="30">
        <v>20.0</v>
      </c>
      <c r="L270" s="30">
        <v>17.5</v>
      </c>
      <c r="M270" s="30">
        <v>8.0</v>
      </c>
      <c r="N270" s="30">
        <v>12.0</v>
      </c>
      <c r="O270" s="31">
        <f>LARGE(Data!$K270:$N270,1)</f>
        <v>20</v>
      </c>
      <c r="P270" s="31">
        <f>LARGE(Data!$K270:$N270,2)</f>
        <v>17.5</v>
      </c>
      <c r="Q270" s="31">
        <f>LARGE(Data!$K270:$N270,3)</f>
        <v>12</v>
      </c>
      <c r="R270" s="31">
        <f>LARGE(Data!$K270:$N270,4)</f>
        <v>8</v>
      </c>
      <c r="S270" s="32">
        <f>LARGE(Data!$C270:$F270,1)</f>
        <v>9</v>
      </c>
      <c r="T270" s="32">
        <f>LARGE(Data!$C270:$F270,2)</f>
        <v>9</v>
      </c>
      <c r="U270" s="32">
        <f>LARGE(Data!$C270:$F270,3)</f>
        <v>1</v>
      </c>
      <c r="V270" s="32">
        <f>LARGE(Data!$C270:$F270,4)</f>
        <v>1</v>
      </c>
      <c r="W270" s="33">
        <f>LARGE(Data!$G270:$J270,1)</f>
        <v>27</v>
      </c>
      <c r="X270" s="33">
        <f>LARGE(Data!$G270:$J270,2)</f>
        <v>26</v>
      </c>
      <c r="Y270" s="33">
        <f>LARGE(Data!$G270:$J270,3)</f>
        <v>26</v>
      </c>
      <c r="Z270" s="33">
        <f>LARGE(Data!$G270:$J270,4)</f>
        <v>25</v>
      </c>
      <c r="AA270" s="30">
        <f>Data!$O270-Data!$P270</f>
        <v>2.5</v>
      </c>
      <c r="AB270" s="30">
        <f>Data!$P270-Data!$Q270</f>
        <v>5.5</v>
      </c>
      <c r="AC270" s="30">
        <f>Data!$Q270-Data!$R270</f>
        <v>4</v>
      </c>
      <c r="AD270" s="30">
        <f>(Data!$AA270+Data!$AB270)/SUM(Data!$AA270:$AC270)</f>
        <v>0.6666666667</v>
      </c>
      <c r="AE270" s="31">
        <f>Data!$AA270^2/SQRT(Data!$AA270^2+Data!$AB270^2+Data!$AC270^2)</f>
        <v>0.8625819492</v>
      </c>
      <c r="AF270" s="31">
        <f>Data!$AB270^2/SQRT(Data!$AA270^2+Data!$AB270^2+Data!$AC270^2)</f>
        <v>4.174896634</v>
      </c>
      <c r="AG270" s="31">
        <f>Data!$AC270^2/SQRT(Data!$AA270^2+Data!$AB270^2+Data!$AC270^2)</f>
        <v>2.20820979</v>
      </c>
      <c r="AH270" s="30">
        <f>Data!$S270-Data!$T270</f>
        <v>0</v>
      </c>
      <c r="AI270" s="30">
        <f>Data!$T270-Data!$U270</f>
        <v>8</v>
      </c>
      <c r="AJ270" s="30">
        <f>Data!$U270-Data!$V270</f>
        <v>0</v>
      </c>
      <c r="AK270" s="30">
        <f>(Data!$AH270+Data!$AI270)/(Data!$AH270+Data!$AI270+Data!$AJ270)</f>
        <v>1</v>
      </c>
      <c r="AL270" s="32">
        <f>Data!$AH270^2/SQRT(Data!$AH270^2+Data!$AI270^2+Data!$AJ270^2)</f>
        <v>0</v>
      </c>
      <c r="AM270" s="32">
        <f>Data!$AI270^2/SQRT(Data!$AH270^2+Data!$AI270^2+Data!$AJ270^2)</f>
        <v>8</v>
      </c>
      <c r="AN270" s="32">
        <f>Data!$AJ270^2/SQRT(Data!$AH270^2+Data!$AI270^2+Data!$AJ270^2)</f>
        <v>0</v>
      </c>
      <c r="AO270" s="30">
        <f>Data!$W270-Data!$X270</f>
        <v>1</v>
      </c>
      <c r="AP270" s="30">
        <f>Data!$X270-Data!$Y270</f>
        <v>0</v>
      </c>
      <c r="AQ270" s="30">
        <f>Data!$Y270-Data!$Z270</f>
        <v>1</v>
      </c>
      <c r="AR270" s="30">
        <f>(Data!$AO270+Data!$AP270)/(Data!$AO270+Data!$AP270+Data!$AQ270)</f>
        <v>0.5</v>
      </c>
      <c r="AS270" s="33">
        <f>Data!$AO270^2/SQRT(Data!$AO270^2+Data!$AP270^2+Data!$AQ270^2)</f>
        <v>0.7071067812</v>
      </c>
      <c r="AT270" s="33">
        <f>Data!$AP270^2/SQRT(Data!$AO270^2+Data!$AP270^2+Data!$AQ270^2)</f>
        <v>0</v>
      </c>
      <c r="AU270" s="33">
        <f>Data!$AQ270^2/SQRT(Data!$AO270^2+Data!$AP270^2+Data!$AQ270^2)</f>
        <v>0.7071067812</v>
      </c>
      <c r="AV270" s="34">
        <f>_xlfn.VAR.P(Data!$K270:$N270)</f>
        <v>21.921875</v>
      </c>
      <c r="AW270" s="35">
        <f>_xlfn.VAR.P(Data!$C270:$F270)</f>
        <v>16</v>
      </c>
      <c r="AX270" s="36">
        <f>_xlfn.VAR.P(Data!$G270:$J270)</f>
        <v>0.5</v>
      </c>
      <c r="AY270" s="37"/>
      <c r="AZ270" s="38"/>
      <c r="BA270" s="39"/>
      <c r="BB270" s="30" t="str">
        <f>IF(AND(Data!$AE270&gt;Data!$AF270,Data!$AE270&gt;Data!$AG270),"1",IF(AND(Data!$AF270&gt;Data!$AE270,Data!$AF270&gt;Data!$AG270),IF(Data!$AF270&lt;2.5*Data!$AE270,"1.2",IF(OR(Data!$AE270&gt;2.5,Data!$AE270+Data!$AF270+Data!$AG270&lt;9),"2.2","2")),IF(AND(Data!$AG270&gt;3.5*Data!$AE270,Data!$AG270&gt;3.5*Data!$AF270,Data!$AE270+Data!$AF270+Data!$AG270&gt;11,Data!$AE270+Data!$AF270&lt;2,Data!$Q270&gt;=18),"3",IF((Data!$AE270&gt;3*Data!$AF270),"1.3",IF(AND(Data!$AF270&gt;3*Data!$AE270,Data!$AF270&gt;2),"2.3","3.3")))))</f>
        <v>2.2</v>
      </c>
      <c r="BC270" s="30" t="str">
        <f>IF(AND(Data!$AL270&gt;Data!$AM270,Data!$AL270&gt;Data!$AN270),"1",IF(AND(Data!$AM270&gt;Data!$AL270,Data!$AM270&gt;Data!$AN270),IF(Data!$AM270&lt;2.5*Data!$AL270,"1.2",IF(OR(Data!$AL270&gt;2.5,Data!$AL270+Data!$AM270+Data!$AN270&lt;9),"2.2","2")),IF(AND(Data!$AN270&gt;3.5*Data!$AL270,Data!$AN270&gt;3.5*Data!$AM270,Data!$AL270+Data!$AM270+Data!$AN270&gt;11,Data!$AL270+Data!$AM270&lt;2,Data!$U270&gt;=18),"3",IF((Data!$AL270&gt;3*Data!$AM270),"1.3",IF(AND(Data!$AM270&gt;3*Data!$AL270,Data!$AM270&gt;2),"2.3","3.3")))))</f>
        <v>2.2</v>
      </c>
      <c r="BD270" s="30" t="str">
        <f>IF(AND(Data!$AS270&gt;Data!$AT270,Data!$AS270&gt;Data!$AU270),"1",IF(AND(Data!$AT270&gt;Data!$AS270,Data!$AT270&gt;Data!$AU270),IF(Data!$AT270&lt;2.5*Data!$AS270,"1.2",IF(OR(Data!$AS270&gt;2.5,Data!$AS270+Data!$AT270+Data!$AU270&lt;9),"2.2","2")),IF(AND(Data!$AU270&gt;3.5*Data!$AS270,Data!$AU270&gt;3.5*Data!$AT270,Data!$AS270+Data!$AT270+Data!$AU270&gt;11,Data!$AS270+Data!$AT270&lt;2,Data!$Y270&gt;=18),"3",IF((Data!$AS270&gt;3*Data!$AT270),"1.3",IF(AND(Data!$AT270&gt;3*Data!$AS270,Data!$AT270&gt;2),"2.3","3.3")))))</f>
        <v>1.3</v>
      </c>
      <c r="BE270" s="30" t="str">
        <f t="array" ref="BE270">XLOOKUP(Data!$O270,Data!$K270:$N270,$K$1:$N$1,"?",0,1)&amp;XLOOKUP(Data!$P270,Data!$K270:$N270,$K$1:$N$1,"?",0,1)&amp;XLOOKUP(Data!$Q270,Data!$K270:$N270,$K$1:$N$1,"?",0,1)</f>
        <v>DIC</v>
      </c>
      <c r="BF270" s="30" t="str">
        <f t="array" ref="BF270">XLOOKUP(Data!$S270,Data!$C270:$F270,$C$1:$F$1,"?",0,1)&amp;XLOOKUP(Data!$T270,Data!$C270:$F270,$C$1:$F$1,"?",0,1)&amp;XLOOKUP(Data!$U270,Data!$C270:$F270,$C$1:$F$1,"?",0,1)</f>
        <v>DDS</v>
      </c>
      <c r="BG270" s="30" t="str">
        <f t="array" ref="BG270">XLOOKUP(Data!$W270,Data!$G270:$J270,$G$1:$J$1,"?",0,1)&amp;XLOOKUP(Data!$X270,Data!$G270:$J270,$G$1:$J$1,"?",0,1)&amp;XLOOKUP(Data!$Y270,Data!$G270:$J270,$G$1:$J$1,"?",0,1)</f>
        <v>DII</v>
      </c>
      <c r="BH270" s="30" t="str">
        <f>VLOOKUP(LEFT(Data!$BE270,Data!$BB270),'Key 2'!$A$1:$C$40,2,FALSE)</f>
        <v>DI</v>
      </c>
      <c r="BI270" s="30" t="str">
        <f>VLOOKUP(LEFT(Data!$BF270,Data!$BC270),'Key 2'!$A$1:$C$40,2,FALSE)</f>
        <v>#N/A</v>
      </c>
      <c r="BJ270" s="30" t="str">
        <f>VLOOKUP(LEFT(Data!$BG270,Data!$BD270),'Key 2'!$A$1:$C$40,2,FALSE)</f>
        <v>D</v>
      </c>
      <c r="BK270" s="30" t="str">
        <f>IF(AND(Data!$AV270&gt;=15,Data!$O270&gt;=20),"DG",IF(AND(Data!$AW270&gt;=15,Data!$S270&gt;=20),"MG",IF(AND(Data!$AV270&gt;=15,Data!$W270&gt;=20),"LG","0")))</f>
        <v>DG</v>
      </c>
      <c r="BL270" s="30" t="str">
        <f>IF(AND(Data!$BK270="DG",Data!$AW270&gt;=15,Data!$S270&gt;=20,Data!$BH270&lt;&gt;Data!$BI270),"MG","LG")</f>
        <v>#N/A</v>
      </c>
      <c r="BM270" s="30" t="str">
        <f>IF(Data!$BK270="DG",Data!$BH270,IF(Data!$BK270="MG",Data!$BI270,Data!$BJ270))</f>
        <v>DI</v>
      </c>
      <c r="BN270" s="30" t="str">
        <f>IF(Data!$BL270="DG",Data!$BH270,IF(Data!$BL270="MG",Data!$BI270,Data!$BJ270))</f>
        <v>#N/A</v>
      </c>
      <c r="BO270" s="40"/>
      <c r="BP270" s="40"/>
      <c r="BQ270" s="40"/>
      <c r="BR270" s="41"/>
      <c r="BS270" s="41"/>
      <c r="BT270" s="41" t="str">
        <f>VLOOKUP(Data!$BR270,'Key 1'!$B$1:$D$15,2,FALSE)</f>
        <v>TI</v>
      </c>
      <c r="BU270" s="41" t="str">
        <f>VLOOKUP(Data!$BS270,'Key 1'!$B$1:$D$15,2,FALSE)</f>
        <v>TI</v>
      </c>
      <c r="BV270" s="41">
        <f>VLOOKUP(Data!$BR270,'Key 1'!$B$1:$D$15,3,FALSE)</f>
        <v>0</v>
      </c>
      <c r="BW270" s="41">
        <f>VLOOKUP(Data!$BS270,'Key 1'!$B$1:$D$15,3,FALSE)</f>
        <v>0</v>
      </c>
      <c r="BX270" s="41" t="str">
        <f>IF(Data!$BK270="DG",IF(INT(Data!$BB270)-Data!$BB270&lt;0,"Low","High"),IF(Data!$BK270="MG",IF(INT(Data!$BC270)-Data!$BC270&lt;0,"Low","High"),IF(Data!$BK270="LG",IF(INT(Data!$BD270)-Data!$BD270&lt;0,"Low","High"),"High")))</f>
        <v>Low</v>
      </c>
      <c r="BY270" s="41" t="str">
        <f>IF(Data!$BL270="DG",IF(INT(Data!$BB270)-Data!$BB270&lt;0,"Low","High"),IF(Data!$BL270="MG",IF(INT(Data!$BC270)-Data!$BC270&lt;0,"Low","High"),IF(Data!$BL270="LG",IF(INT(Data!$BD270)-Data!$BD270&lt;0,"Low","High"),"High")))</f>
        <v>#N/A</v>
      </c>
      <c r="BZ270" s="41" t="str">
        <f>IF(AND(Data!$BX270="High",Data!$BY270="High"),"High","Low")</f>
        <v>#N/A</v>
      </c>
      <c r="CA270" s="41" t="str">
        <f>IF(AND(Data!$BM270=Data!$BT270,Data!$BN270=Data!$BU270),"Matched",IF(Data!$BM270=Data!$BT270,"Sec Missed", IF(Data!$BN270=Data!$BU270," Pri Missed", "Both Missed")))</f>
        <v>#N/A</v>
      </c>
      <c r="CB270" s="43" t="s">
        <v>100</v>
      </c>
      <c r="CC270" s="43" t="s">
        <v>100</v>
      </c>
      <c r="CD270" s="43" t="s">
        <v>100</v>
      </c>
      <c r="CE270" s="44"/>
      <c r="CF270" s="44"/>
      <c r="CG270" s="44"/>
      <c r="CH270" s="45" t="s">
        <v>110</v>
      </c>
      <c r="CI270" s="44"/>
      <c r="CJ270" s="42">
        <v>0.0</v>
      </c>
      <c r="CK270" s="43" t="s">
        <v>110</v>
      </c>
      <c r="CL270" s="44"/>
      <c r="CM270" s="42">
        <v>0.0</v>
      </c>
      <c r="CN270" s="43" t="s">
        <v>99</v>
      </c>
      <c r="CO270" s="1"/>
      <c r="CP270" s="1"/>
      <c r="CQ270" s="1"/>
      <c r="CR270" s="1"/>
      <c r="CS270" s="1"/>
      <c r="CT270" s="1"/>
      <c r="CU270" s="1"/>
    </row>
    <row r="271" ht="48.0" customHeight="1">
      <c r="A271" s="28">
        <v>2425.0</v>
      </c>
      <c r="B271" s="29">
        <v>28.0</v>
      </c>
      <c r="C271" s="30">
        <v>14.0</v>
      </c>
      <c r="D271" s="30">
        <v>9.0</v>
      </c>
      <c r="E271" s="30">
        <v>10.0</v>
      </c>
      <c r="F271" s="30">
        <v>24.0</v>
      </c>
      <c r="G271" s="30">
        <v>18.0</v>
      </c>
      <c r="H271" s="30">
        <v>4.0</v>
      </c>
      <c r="I271" s="30">
        <v>18.0</v>
      </c>
      <c r="J271" s="30">
        <v>18.5</v>
      </c>
      <c r="K271" s="30">
        <v>15.0</v>
      </c>
      <c r="L271" s="30">
        <v>6.0</v>
      </c>
      <c r="M271" s="30">
        <v>12.0</v>
      </c>
      <c r="N271" s="30">
        <v>23.0</v>
      </c>
      <c r="O271" s="31">
        <f>LARGE(Data!$K271:$N271,1)</f>
        <v>23</v>
      </c>
      <c r="P271" s="31">
        <f>LARGE(Data!$K271:$N271,2)</f>
        <v>15</v>
      </c>
      <c r="Q271" s="31">
        <f>LARGE(Data!$K271:$N271,3)</f>
        <v>12</v>
      </c>
      <c r="R271" s="31">
        <f>LARGE(Data!$K271:$N271,4)</f>
        <v>6</v>
      </c>
      <c r="S271" s="32">
        <f>LARGE(Data!$C271:$F271,1)</f>
        <v>24</v>
      </c>
      <c r="T271" s="32">
        <f>LARGE(Data!$C271:$F271,2)</f>
        <v>14</v>
      </c>
      <c r="U271" s="32">
        <f>LARGE(Data!$C271:$F271,3)</f>
        <v>10</v>
      </c>
      <c r="V271" s="32">
        <f>LARGE(Data!$C271:$F271,4)</f>
        <v>9</v>
      </c>
      <c r="W271" s="33">
        <f>LARGE(Data!$G271:$J271,1)</f>
        <v>18.5</v>
      </c>
      <c r="X271" s="33">
        <f>LARGE(Data!$G271:$J271,2)</f>
        <v>18</v>
      </c>
      <c r="Y271" s="33">
        <f>LARGE(Data!$G271:$J271,3)</f>
        <v>18</v>
      </c>
      <c r="Z271" s="33">
        <f>LARGE(Data!$G271:$J271,4)</f>
        <v>4</v>
      </c>
      <c r="AA271" s="30">
        <f>Data!$O271-Data!$P271</f>
        <v>8</v>
      </c>
      <c r="AB271" s="30">
        <f>Data!$P271-Data!$Q271</f>
        <v>3</v>
      </c>
      <c r="AC271" s="30">
        <f>Data!$Q271-Data!$R271</f>
        <v>6</v>
      </c>
      <c r="AD271" s="30">
        <f>(Data!$AA271+Data!$AB271)/SUM(Data!$AA271:$AC271)</f>
        <v>0.6470588235</v>
      </c>
      <c r="AE271" s="31">
        <f>Data!$AA271^2/SQRT(Data!$AA271^2+Data!$AB271^2+Data!$AC271^2)</f>
        <v>6.130088225</v>
      </c>
      <c r="AF271" s="31">
        <f>Data!$AB271^2/SQRT(Data!$AA271^2+Data!$AB271^2+Data!$AC271^2)</f>
        <v>0.8620436567</v>
      </c>
      <c r="AG271" s="31">
        <f>Data!$AC271^2/SQRT(Data!$AA271^2+Data!$AB271^2+Data!$AC271^2)</f>
        <v>3.448174627</v>
      </c>
      <c r="AH271" s="30">
        <f>Data!$S271-Data!$T271</f>
        <v>10</v>
      </c>
      <c r="AI271" s="30">
        <f>Data!$T271-Data!$U271</f>
        <v>4</v>
      </c>
      <c r="AJ271" s="30">
        <f>Data!$U271-Data!$V271</f>
        <v>1</v>
      </c>
      <c r="AK271" s="30">
        <f>(Data!$AH271+Data!$AI271)/(Data!$AH271+Data!$AI271+Data!$AJ271)</f>
        <v>0.9333333333</v>
      </c>
      <c r="AL271" s="32">
        <f>Data!$AH271^2/SQRT(Data!$AH271^2+Data!$AI271^2+Data!$AJ271^2)</f>
        <v>9.24500327</v>
      </c>
      <c r="AM271" s="32">
        <f>Data!$AI271^2/SQRT(Data!$AH271^2+Data!$AI271^2+Data!$AJ271^2)</f>
        <v>1.479200523</v>
      </c>
      <c r="AN271" s="32">
        <f>Data!$AJ271^2/SQRT(Data!$AH271^2+Data!$AI271^2+Data!$AJ271^2)</f>
        <v>0.0924500327</v>
      </c>
      <c r="AO271" s="30">
        <f>Data!$W271-Data!$X271</f>
        <v>0.5</v>
      </c>
      <c r="AP271" s="30">
        <f>Data!$X271-Data!$Y271</f>
        <v>0</v>
      </c>
      <c r="AQ271" s="30">
        <f>Data!$Y271-Data!$Z271</f>
        <v>14</v>
      </c>
      <c r="AR271" s="30">
        <f>(Data!$AO271+Data!$AP271)/(Data!$AO271+Data!$AP271+Data!$AQ271)</f>
        <v>0.03448275862</v>
      </c>
      <c r="AS271" s="33">
        <f>Data!$AO271^2/SQRT(Data!$AO271^2+Data!$AP271^2+Data!$AQ271^2)</f>
        <v>0.01784576526</v>
      </c>
      <c r="AT271" s="33">
        <f>Data!$AP271^2/SQRT(Data!$AO271^2+Data!$AP271^2+Data!$AQ271^2)</f>
        <v>0</v>
      </c>
      <c r="AU271" s="33">
        <f>Data!$AQ271^2/SQRT(Data!$AO271^2+Data!$AP271^2+Data!$AQ271^2)</f>
        <v>13.99107996</v>
      </c>
      <c r="AV271" s="34">
        <f>_xlfn.VAR.P(Data!$K271:$N271)</f>
        <v>37.5</v>
      </c>
      <c r="AW271" s="35">
        <f>_xlfn.VAR.P(Data!$C271:$F271)</f>
        <v>35.1875</v>
      </c>
      <c r="AX271" s="36">
        <f>_xlfn.VAR.P(Data!$G271:$J271)</f>
        <v>37.671875</v>
      </c>
      <c r="AY271" s="37"/>
      <c r="AZ271" s="38"/>
      <c r="BA271" s="39"/>
      <c r="BB271" s="30" t="str">
        <f>IF(AND(Data!$AE271&gt;Data!$AF271,Data!$AE271&gt;Data!$AG271),"1",IF(AND(Data!$AF271&gt;Data!$AE271,Data!$AF271&gt;Data!$AG271),IF(Data!$AF271&lt;2.5*Data!$AE271,"1.2",IF(OR(Data!$AE271&gt;2.5,Data!$AE271+Data!$AF271+Data!$AG271&lt;9),"2.2","2")),IF(AND(Data!$AG271&gt;3.5*Data!$AE271,Data!$AG271&gt;3.5*Data!$AF271,Data!$AE271+Data!$AF271+Data!$AG271&gt;11,Data!$AE271+Data!$AF271&lt;2,Data!$Q271&gt;=18),"3",IF((Data!$AE271&gt;3*Data!$AF271),"1.3",IF(AND(Data!$AF271&gt;3*Data!$AE271,Data!$AF271&gt;2),"2.3","3.3")))))</f>
        <v>1</v>
      </c>
      <c r="BC271" s="30" t="str">
        <f>IF(AND(Data!$AL271&gt;Data!$AM271,Data!$AL271&gt;Data!$AN271),"1",IF(AND(Data!$AM271&gt;Data!$AL271,Data!$AM271&gt;Data!$AN271),IF(Data!$AM271&lt;2.5*Data!$AL271,"1.2",IF(OR(Data!$AL271&gt;2.5,Data!$AL271+Data!$AM271+Data!$AN271&lt;9),"2.2","2")),IF(AND(Data!$AN271&gt;3.5*Data!$AL271,Data!$AN271&gt;3.5*Data!$AM271,Data!$AL271+Data!$AM271+Data!$AN271&gt;11,Data!$AL271+Data!$AM271&lt;2,Data!$U271&gt;=18),"3",IF((Data!$AL271&gt;3*Data!$AM271),"1.3",IF(AND(Data!$AM271&gt;3*Data!$AL271,Data!$AM271&gt;2),"2.3","3.3")))))</f>
        <v>1</v>
      </c>
      <c r="BD271" s="30" t="str">
        <f>IF(AND(Data!$AS271&gt;Data!$AT271,Data!$AS271&gt;Data!$AU271),"1",IF(AND(Data!$AT271&gt;Data!$AS271,Data!$AT271&gt;Data!$AU271),IF(Data!$AT271&lt;2.5*Data!$AS271,"1.2",IF(OR(Data!$AS271&gt;2.5,Data!$AS271+Data!$AT271+Data!$AU271&lt;9),"2.2","2")),IF(AND(Data!$AU271&gt;3.5*Data!$AS271,Data!$AU271&gt;3.5*Data!$AT271,Data!$AS271+Data!$AT271+Data!$AU271&gt;11,Data!$AS271+Data!$AT271&lt;2,Data!$Y271&gt;=18),"3",IF((Data!$AS271&gt;3*Data!$AT271),"1.3",IF(AND(Data!$AT271&gt;3*Data!$AS271,Data!$AT271&gt;2),"2.3","3.3")))))</f>
        <v>3</v>
      </c>
      <c r="BE271" s="30" t="str">
        <f t="array" ref="BE271">XLOOKUP(Data!$O271,Data!$K271:$N271,$K$1:$N$1,"?",0,1)&amp;XLOOKUP(Data!$P271,Data!$K271:$N271,$K$1:$N$1,"?",0,1)&amp;XLOOKUP(Data!$Q271,Data!$K271:$N271,$K$1:$N$1,"?",0,1)</f>
        <v>CDS</v>
      </c>
      <c r="BF271" s="30" t="str">
        <f t="array" ref="BF271">XLOOKUP(Data!$S271,Data!$C271:$F271,$C$1:$F$1,"?",0,1)&amp;XLOOKUP(Data!$T271,Data!$C271:$F271,$C$1:$F$1,"?",0,1)&amp;XLOOKUP(Data!$U271,Data!$C271:$F271,$C$1:$F$1,"?",0,1)</f>
        <v>CDS</v>
      </c>
      <c r="BG271" s="30" t="str">
        <f t="array" ref="BG271">XLOOKUP(Data!$W271,Data!$G271:$J271,$G$1:$J$1,"?",0,1)&amp;XLOOKUP(Data!$X271,Data!$G271:$J271,$G$1:$J$1,"?",0,1)&amp;XLOOKUP(Data!$Y271,Data!$G271:$J271,$G$1:$J$1,"?",0,1)</f>
        <v>CDD</v>
      </c>
      <c r="BH271" s="30" t="str">
        <f>VLOOKUP(LEFT(Data!$BE271,Data!$BB271),'Key 2'!$A$1:$C$40,2,FALSE)</f>
        <v>C</v>
      </c>
      <c r="BI271" s="30" t="str">
        <f>VLOOKUP(LEFT(Data!$BF271,Data!$BC271),'Key 2'!$A$1:$C$40,2,FALSE)</f>
        <v>C</v>
      </c>
      <c r="BJ271" s="30" t="str">
        <f>VLOOKUP(LEFT(Data!$BG271,Data!$BD271),'Key 2'!$A$1:$C$40,2,FALSE)</f>
        <v>#N/A</v>
      </c>
      <c r="BK271" s="30" t="str">
        <f>IF(AND(Data!$AV271&gt;=15,Data!$O271&gt;=20),"DG",IF(AND(Data!$AW271&gt;=15,Data!$S271&gt;=20),"MG",IF(AND(Data!$AV271&gt;=15,Data!$W271&gt;=20),"LG","0")))</f>
        <v>DG</v>
      </c>
      <c r="BL271" s="30" t="str">
        <f>IF(AND(Data!$BK271="DG",Data!$AW271&gt;=15,Data!$S271&gt;=20,Data!$BH271&lt;&gt;Data!$BI271),"MG","LG")</f>
        <v>LG</v>
      </c>
      <c r="BM271" s="30" t="str">
        <f>IF(Data!$BK271="DG",Data!$BH271,IF(Data!$BK271="MG",Data!$BI271,Data!$BJ271))</f>
        <v>C</v>
      </c>
      <c r="BN271" s="30" t="str">
        <f>IF(Data!$BL271="DG",Data!$BH271,IF(Data!$BL271="MG",Data!$BI271,Data!$BJ271))</f>
        <v>#N/A</v>
      </c>
      <c r="BO271" s="40"/>
      <c r="BP271" s="40"/>
      <c r="BQ271" s="40"/>
      <c r="BR271" s="41"/>
      <c r="BS271" s="41"/>
      <c r="BT271" s="41" t="str">
        <f>VLOOKUP(Data!$BR271,'Key 1'!$B$1:$D$15,2,FALSE)</f>
        <v>TI</v>
      </c>
      <c r="BU271" s="41" t="str">
        <f>VLOOKUP(Data!$BS271,'Key 1'!$B$1:$D$15,2,FALSE)</f>
        <v>TI</v>
      </c>
      <c r="BV271" s="41">
        <f>VLOOKUP(Data!$BR271,'Key 1'!$B$1:$D$15,3,FALSE)</f>
        <v>0</v>
      </c>
      <c r="BW271" s="41">
        <f>VLOOKUP(Data!$BS271,'Key 1'!$B$1:$D$15,3,FALSE)</f>
        <v>0</v>
      </c>
      <c r="BX271" s="41" t="str">
        <f>IF(Data!$BK271="DG",IF(INT(Data!$BB271)-Data!$BB271&lt;0,"Low","High"),IF(Data!$BK271="MG",IF(INT(Data!$BC271)-Data!$BC271&lt;0,"Low","High"),IF(Data!$BK271="LG",IF(INT(Data!$BD271)-Data!$BD271&lt;0,"Low","High"),"High")))</f>
        <v>High</v>
      </c>
      <c r="BY271" s="41" t="str">
        <f>IF(Data!$BL271="DG",IF(INT(Data!$BB271)-Data!$BB271&lt;0,"Low","High"),IF(Data!$BL271="MG",IF(INT(Data!$BC271)-Data!$BC271&lt;0,"Low","High"),IF(Data!$BL271="LG",IF(INT(Data!$BD271)-Data!$BD271&lt;0,"Low","High"),"High")))</f>
        <v>High</v>
      </c>
      <c r="BZ271" s="41" t="str">
        <f>IF(AND(Data!$BX271="High",Data!$BY271="High"),"High","Low")</f>
        <v>High</v>
      </c>
      <c r="CA271" s="41" t="str">
        <f>IF(AND(Data!$BM271=Data!$BT271,Data!$BN271=Data!$BU271),"Matched",IF(Data!$BM271=Data!$BT271,"Sec Missed", IF(Data!$BN271=Data!$BU271," Pri Missed", "Both Missed")))</f>
        <v>#N/A</v>
      </c>
      <c r="CB271" s="42">
        <v>100.0</v>
      </c>
      <c r="CC271" s="42">
        <v>100.0</v>
      </c>
      <c r="CD271" s="42">
        <v>100.0</v>
      </c>
      <c r="CE271" s="43" t="s">
        <v>3</v>
      </c>
      <c r="CF271" s="43" t="s">
        <v>3</v>
      </c>
      <c r="CG271" s="43" t="s">
        <v>106</v>
      </c>
      <c r="CH271" s="45" t="s">
        <v>3</v>
      </c>
      <c r="CI271" s="43" t="s">
        <v>97</v>
      </c>
      <c r="CJ271" s="42">
        <v>100.0</v>
      </c>
      <c r="CK271" s="43" t="s">
        <v>106</v>
      </c>
      <c r="CL271" s="43" t="s">
        <v>98</v>
      </c>
      <c r="CM271" s="42">
        <v>100.0</v>
      </c>
      <c r="CN271" s="43" t="s">
        <v>103</v>
      </c>
      <c r="CO271" s="1"/>
      <c r="CP271" s="1"/>
      <c r="CQ271" s="1"/>
      <c r="CR271" s="1"/>
      <c r="CS271" s="1"/>
      <c r="CT271" s="1"/>
      <c r="CU271" s="1"/>
    </row>
    <row r="272" ht="48.0" customHeight="1">
      <c r="A272" s="28">
        <v>2426.0</v>
      </c>
      <c r="B272" s="29">
        <v>28.0</v>
      </c>
      <c r="C272" s="30">
        <v>22.5</v>
      </c>
      <c r="D272" s="30">
        <v>26.0</v>
      </c>
      <c r="E272" s="30">
        <v>3.0</v>
      </c>
      <c r="F272" s="30">
        <v>16.0</v>
      </c>
      <c r="G272" s="30">
        <v>26.0</v>
      </c>
      <c r="H272" s="30">
        <v>23.5</v>
      </c>
      <c r="I272" s="30">
        <v>1.9411764705882353</v>
      </c>
      <c r="J272" s="30">
        <v>18.5</v>
      </c>
      <c r="K272" s="30">
        <v>24.0</v>
      </c>
      <c r="L272" s="30">
        <v>24.25</v>
      </c>
      <c r="M272" s="30">
        <v>2.8</v>
      </c>
      <c r="N272" s="30">
        <v>18.0</v>
      </c>
      <c r="O272" s="31">
        <f>LARGE(Data!$K272:$N272,1)</f>
        <v>24.25</v>
      </c>
      <c r="P272" s="31">
        <f>LARGE(Data!$K272:$N272,2)</f>
        <v>24</v>
      </c>
      <c r="Q272" s="31">
        <f>LARGE(Data!$K272:$N272,3)</f>
        <v>18</v>
      </c>
      <c r="R272" s="31">
        <f>LARGE(Data!$K272:$N272,4)</f>
        <v>2.8</v>
      </c>
      <c r="S272" s="32">
        <f>LARGE(Data!$C272:$F272,1)</f>
        <v>26</v>
      </c>
      <c r="T272" s="32">
        <f>LARGE(Data!$C272:$F272,2)</f>
        <v>22.5</v>
      </c>
      <c r="U272" s="32">
        <f>LARGE(Data!$C272:$F272,3)</f>
        <v>16</v>
      </c>
      <c r="V272" s="32">
        <f>LARGE(Data!$C272:$F272,4)</f>
        <v>3</v>
      </c>
      <c r="W272" s="33">
        <f>LARGE(Data!$G272:$J272,1)</f>
        <v>26</v>
      </c>
      <c r="X272" s="33">
        <f>LARGE(Data!$G272:$J272,2)</f>
        <v>23.5</v>
      </c>
      <c r="Y272" s="33">
        <f>LARGE(Data!$G272:$J272,3)</f>
        <v>18.5</v>
      </c>
      <c r="Z272" s="33">
        <f>LARGE(Data!$G272:$J272,4)</f>
        <v>1.941176471</v>
      </c>
      <c r="AA272" s="30">
        <f>Data!$O272-Data!$P272</f>
        <v>0.25</v>
      </c>
      <c r="AB272" s="30">
        <f>Data!$P272-Data!$Q272</f>
        <v>6</v>
      </c>
      <c r="AC272" s="30">
        <f>Data!$Q272-Data!$R272</f>
        <v>15.2</v>
      </c>
      <c r="AD272" s="30">
        <f>(Data!$AA272+Data!$AB272)/SUM(Data!$AA272:$AC272)</f>
        <v>0.2913752914</v>
      </c>
      <c r="AE272" s="31">
        <f>Data!$AA272^2/SQRT(Data!$AA272^2+Data!$AB272^2+Data!$AC272^2)</f>
        <v>0.003824203907</v>
      </c>
      <c r="AF272" s="31">
        <f>Data!$AB272^2/SQRT(Data!$AA272^2+Data!$AB272^2+Data!$AC272^2)</f>
        <v>2.202741451</v>
      </c>
      <c r="AG272" s="31">
        <f>Data!$AC272^2/SQRT(Data!$AA272^2+Data!$AB272^2+Data!$AC272^2)</f>
        <v>14.13670513</v>
      </c>
      <c r="AH272" s="30">
        <f>Data!$S272-Data!$T272</f>
        <v>3.5</v>
      </c>
      <c r="AI272" s="30">
        <f>Data!$T272-Data!$U272</f>
        <v>6.5</v>
      </c>
      <c r="AJ272" s="30">
        <f>Data!$U272-Data!$V272</f>
        <v>13</v>
      </c>
      <c r="AK272" s="30">
        <f>(Data!$AH272+Data!$AI272)/(Data!$AH272+Data!$AI272+Data!$AJ272)</f>
        <v>0.4347826087</v>
      </c>
      <c r="AL272" s="32">
        <f>Data!$AH272^2/SQRT(Data!$AH272^2+Data!$AI272^2+Data!$AJ272^2)</f>
        <v>0.8194025761</v>
      </c>
      <c r="AM272" s="32">
        <f>Data!$AI272^2/SQRT(Data!$AH272^2+Data!$AI272^2+Data!$AJ272^2)</f>
        <v>2.826102762</v>
      </c>
      <c r="AN272" s="32">
        <f>Data!$AJ272^2/SQRT(Data!$AH272^2+Data!$AI272^2+Data!$AJ272^2)</f>
        <v>11.30441105</v>
      </c>
      <c r="AO272" s="30">
        <f>Data!$W272-Data!$X272</f>
        <v>2.5</v>
      </c>
      <c r="AP272" s="30">
        <f>Data!$X272-Data!$Y272</f>
        <v>5</v>
      </c>
      <c r="AQ272" s="30">
        <f>Data!$Y272-Data!$Z272</f>
        <v>16.55882353</v>
      </c>
      <c r="AR272" s="30">
        <f>(Data!$AO272+Data!$AP272)/(Data!$AO272+Data!$AP272+Data!$AQ272)</f>
        <v>0.3117359413</v>
      </c>
      <c r="AS272" s="33">
        <f>Data!$AO272^2/SQRT(Data!$AO272^2+Data!$AP272^2+Data!$AQ272^2)</f>
        <v>0.357613385</v>
      </c>
      <c r="AT272" s="33">
        <f>Data!$AP272^2/SQRT(Data!$AO272^2+Data!$AP272^2+Data!$AQ272^2)</f>
        <v>1.43045354</v>
      </c>
      <c r="AU272" s="33">
        <f>Data!$AQ272^2/SQRT(Data!$AO272^2+Data!$AP272^2+Data!$AQ272^2)</f>
        <v>15.68890755</v>
      </c>
      <c r="AV272" s="34">
        <f>_xlfn.VAR.P(Data!$K272:$N272)</f>
        <v>75.98171875</v>
      </c>
      <c r="AW272" s="35">
        <f>_xlfn.VAR.P(Data!$C272:$F272)</f>
        <v>77.046875</v>
      </c>
      <c r="AX272" s="36">
        <f>_xlfn.VAR.P(Data!$G272:$J272)</f>
        <v>87.83153114</v>
      </c>
      <c r="AY272" s="37"/>
      <c r="AZ272" s="38"/>
      <c r="BA272" s="39"/>
      <c r="BB272" s="30" t="str">
        <f>IF(AND(Data!$AE272&gt;Data!$AF272,Data!$AE272&gt;Data!$AG272),"1",IF(AND(Data!$AF272&gt;Data!$AE272,Data!$AF272&gt;Data!$AG272),IF(Data!$AF272&lt;2.5*Data!$AE272,"1.2",IF(OR(Data!$AE272&gt;2.5,Data!$AE272+Data!$AF272+Data!$AG272&lt;9),"2.2","2")),IF(AND(Data!$AG272&gt;3.5*Data!$AE272,Data!$AG272&gt;3.5*Data!$AF272,Data!$AE272+Data!$AF272+Data!$AG272&gt;11,Data!$AE272+Data!$AF272&lt;2,Data!$Q272&gt;=18),"3",IF((Data!$AE272&gt;3*Data!$AF272),"1.3",IF(AND(Data!$AF272&gt;3*Data!$AE272,Data!$AF272&gt;2),"2.3","3.3")))))</f>
        <v>2.3</v>
      </c>
      <c r="BC272" s="30" t="str">
        <f>IF(AND(Data!$AL272&gt;Data!$AM272,Data!$AL272&gt;Data!$AN272),"1",IF(AND(Data!$AM272&gt;Data!$AL272,Data!$AM272&gt;Data!$AN272),IF(Data!$AM272&lt;2.5*Data!$AL272,"1.2",IF(OR(Data!$AL272&gt;2.5,Data!$AL272+Data!$AM272+Data!$AN272&lt;9),"2.2","2")),IF(AND(Data!$AN272&gt;3.5*Data!$AL272,Data!$AN272&gt;3.5*Data!$AM272,Data!$AL272+Data!$AM272+Data!$AN272&gt;11,Data!$AL272+Data!$AM272&lt;2,Data!$U272&gt;=18),"3",IF((Data!$AL272&gt;3*Data!$AM272),"1.3",IF(AND(Data!$AM272&gt;3*Data!$AL272,Data!$AM272&gt;2),"2.3","3.3")))))</f>
        <v>2.3</v>
      </c>
      <c r="BD272" s="30" t="str">
        <f>IF(AND(Data!$AS272&gt;Data!$AT272,Data!$AS272&gt;Data!$AU272),"1",IF(AND(Data!$AT272&gt;Data!$AS272,Data!$AT272&gt;Data!$AU272),IF(Data!$AT272&lt;2.5*Data!$AS272,"1.2",IF(OR(Data!$AS272&gt;2.5,Data!$AS272+Data!$AT272+Data!$AU272&lt;9),"2.2","2")),IF(AND(Data!$AU272&gt;3.5*Data!$AS272,Data!$AU272&gt;3.5*Data!$AT272,Data!$AS272+Data!$AT272+Data!$AU272&gt;11,Data!$AS272+Data!$AT272&lt;2,Data!$Y272&gt;=18),"3",IF((Data!$AS272&gt;3*Data!$AT272),"1.3",IF(AND(Data!$AT272&gt;3*Data!$AS272,Data!$AT272&gt;2),"2.3","3.3")))))</f>
        <v>3</v>
      </c>
      <c r="BE272" s="30" t="str">
        <f t="array" ref="BE272">XLOOKUP(Data!$O272,Data!$K272:$N272,$K$1:$N$1,"?",0,1)&amp;XLOOKUP(Data!$P272,Data!$K272:$N272,$K$1:$N$1,"?",0,1)&amp;XLOOKUP(Data!$Q272,Data!$K272:$N272,$K$1:$N$1,"?",0,1)</f>
        <v>IDC</v>
      </c>
      <c r="BF272" s="30" t="str">
        <f t="array" ref="BF272">XLOOKUP(Data!$S272,Data!$C272:$F272,$C$1:$F$1,"?",0,1)&amp;XLOOKUP(Data!$T272,Data!$C272:$F272,$C$1:$F$1,"?",0,1)&amp;XLOOKUP(Data!$U272,Data!$C272:$F272,$C$1:$F$1,"?",0,1)</f>
        <v>IDC</v>
      </c>
      <c r="BG272" s="30" t="str">
        <f t="array" ref="BG272">XLOOKUP(Data!$W272,Data!$G272:$J272,$G$1:$J$1,"?",0,1)&amp;XLOOKUP(Data!$X272,Data!$G272:$J272,$G$1:$J$1,"?",0,1)&amp;XLOOKUP(Data!$Y272,Data!$G272:$J272,$G$1:$J$1,"?",0,1)</f>
        <v>DIC</v>
      </c>
      <c r="BH272" s="30" t="str">
        <f>VLOOKUP(LEFT(Data!$BE272,Data!$BB272),'Key 2'!$A$1:$C$40,2,FALSE)</f>
        <v>DI</v>
      </c>
      <c r="BI272" s="30" t="str">
        <f>VLOOKUP(LEFT(Data!$BF272,Data!$BC272),'Key 2'!$A$1:$C$40,2,FALSE)</f>
        <v>DI</v>
      </c>
      <c r="BJ272" s="30" t="str">
        <f>VLOOKUP(LEFT(Data!$BG272,Data!$BD272),'Key 2'!$A$1:$C$40,2,FALSE)</f>
        <v>DIC</v>
      </c>
      <c r="BK272" s="30" t="str">
        <f>IF(AND(Data!$AV272&gt;=15,Data!$O272&gt;=20),"DG",IF(AND(Data!$AW272&gt;=15,Data!$S272&gt;=20),"MG",IF(AND(Data!$AV272&gt;=15,Data!$W272&gt;=20),"LG","0")))</f>
        <v>DG</v>
      </c>
      <c r="BL272" s="30" t="str">
        <f>IF(AND(Data!$BK272="DG",Data!$AW272&gt;=15,Data!$S272&gt;=20,Data!$BH272&lt;&gt;Data!$BI272),"MG","LG")</f>
        <v>LG</v>
      </c>
      <c r="BM272" s="30" t="str">
        <f>IF(Data!$BK272="DG",Data!$BH272,IF(Data!$BK272="MG",Data!$BI272,Data!$BJ272))</f>
        <v>DI</v>
      </c>
      <c r="BN272" s="30" t="str">
        <f>IF(Data!$BL272="DG",Data!$BH272,IF(Data!$BL272="MG",Data!$BI272,Data!$BJ272))</f>
        <v>DIC</v>
      </c>
      <c r="BO272" s="40"/>
      <c r="BP272" s="40"/>
      <c r="BQ272" s="40"/>
      <c r="BR272" s="41"/>
      <c r="BS272" s="41"/>
      <c r="BT272" s="41" t="str">
        <f>VLOOKUP(Data!$BR272,'Key 1'!$B$1:$D$15,2,FALSE)</f>
        <v>TI</v>
      </c>
      <c r="BU272" s="41" t="str">
        <f>VLOOKUP(Data!$BS272,'Key 1'!$B$1:$D$15,2,FALSE)</f>
        <v>TI</v>
      </c>
      <c r="BV272" s="41">
        <f>VLOOKUP(Data!$BR272,'Key 1'!$B$1:$D$15,3,FALSE)</f>
        <v>0</v>
      </c>
      <c r="BW272" s="41">
        <f>VLOOKUP(Data!$BS272,'Key 1'!$B$1:$D$15,3,FALSE)</f>
        <v>0</v>
      </c>
      <c r="BX272" s="41" t="str">
        <f>IF(Data!$BK272="DG",IF(INT(Data!$BB272)-Data!$BB272&lt;0,"Low","High"),IF(Data!$BK272="MG",IF(INT(Data!$BC272)-Data!$BC272&lt;0,"Low","High"),IF(Data!$BK272="LG",IF(INT(Data!$BD272)-Data!$BD272&lt;0,"Low","High"),"High")))</f>
        <v>Low</v>
      </c>
      <c r="BY272" s="41" t="str">
        <f>IF(Data!$BL272="DG",IF(INT(Data!$BB272)-Data!$BB272&lt;0,"Low","High"),IF(Data!$BL272="MG",IF(INT(Data!$BC272)-Data!$BC272&lt;0,"Low","High"),IF(Data!$BL272="LG",IF(INT(Data!$BD272)-Data!$BD272&lt;0,"Low","High"),"High")))</f>
        <v>High</v>
      </c>
      <c r="BZ272" s="41" t="str">
        <f>IF(AND(Data!$BX272="High",Data!$BY272="High"),"High","Low")</f>
        <v>Low</v>
      </c>
      <c r="CA272" s="41" t="str">
        <f>IF(AND(Data!$BM272=Data!$BT272,Data!$BN272=Data!$BU272),"Matched",IF(Data!$BM272=Data!$BT272,"Sec Missed", IF(Data!$BN272=Data!$BU272," Pri Missed", "Both Missed")))</f>
        <v>Both Missed</v>
      </c>
      <c r="CB272" s="42">
        <v>82.3</v>
      </c>
      <c r="CC272" s="42">
        <v>100.0</v>
      </c>
      <c r="CD272" s="42">
        <v>100.0</v>
      </c>
      <c r="CE272" s="43" t="s">
        <v>101</v>
      </c>
      <c r="CF272" s="43" t="s">
        <v>15</v>
      </c>
      <c r="CG272" s="43" t="s">
        <v>101</v>
      </c>
      <c r="CH272" s="45" t="s">
        <v>101</v>
      </c>
      <c r="CI272" s="43" t="s">
        <v>97</v>
      </c>
      <c r="CJ272" s="42">
        <v>82.3</v>
      </c>
      <c r="CK272" s="43" t="s">
        <v>15</v>
      </c>
      <c r="CL272" s="43" t="s">
        <v>102</v>
      </c>
      <c r="CM272" s="42">
        <v>100.0</v>
      </c>
      <c r="CN272" s="43" t="s">
        <v>99</v>
      </c>
      <c r="CO272" s="1"/>
      <c r="CP272" s="1"/>
      <c r="CQ272" s="1"/>
      <c r="CR272" s="1"/>
      <c r="CS272" s="1"/>
      <c r="CT272" s="1"/>
      <c r="CU272" s="1"/>
    </row>
    <row r="273" ht="48.0" customHeight="1">
      <c r="A273" s="28">
        <v>2427.0</v>
      </c>
      <c r="B273" s="29">
        <v>28.0</v>
      </c>
      <c r="C273" s="30">
        <v>14.0</v>
      </c>
      <c r="D273" s="30">
        <v>12.0</v>
      </c>
      <c r="E273" s="30">
        <v>7.0</v>
      </c>
      <c r="F273" s="30">
        <v>26.0</v>
      </c>
      <c r="G273" s="30">
        <v>18.0</v>
      </c>
      <c r="H273" s="30">
        <v>10.0</v>
      </c>
      <c r="I273" s="30">
        <v>9.0</v>
      </c>
      <c r="J273" s="30">
        <v>18.5</v>
      </c>
      <c r="K273" s="30">
        <v>15.0</v>
      </c>
      <c r="L273" s="30">
        <v>9.5</v>
      </c>
      <c r="M273" s="30">
        <v>7.0</v>
      </c>
      <c r="N273" s="30">
        <v>24.0</v>
      </c>
      <c r="O273" s="31">
        <f>LARGE(Data!$K273:$N273,1)</f>
        <v>24</v>
      </c>
      <c r="P273" s="31">
        <f>LARGE(Data!$K273:$N273,2)</f>
        <v>15</v>
      </c>
      <c r="Q273" s="31">
        <f>LARGE(Data!$K273:$N273,3)</f>
        <v>9.5</v>
      </c>
      <c r="R273" s="31">
        <f>LARGE(Data!$K273:$N273,4)</f>
        <v>7</v>
      </c>
      <c r="S273" s="32">
        <f>LARGE(Data!$C273:$F273,1)</f>
        <v>26</v>
      </c>
      <c r="T273" s="32">
        <f>LARGE(Data!$C273:$F273,2)</f>
        <v>14</v>
      </c>
      <c r="U273" s="32">
        <f>LARGE(Data!$C273:$F273,3)</f>
        <v>12</v>
      </c>
      <c r="V273" s="32">
        <f>LARGE(Data!$C273:$F273,4)</f>
        <v>7</v>
      </c>
      <c r="W273" s="33">
        <f>LARGE(Data!$G273:$J273,1)</f>
        <v>18.5</v>
      </c>
      <c r="X273" s="33">
        <f>LARGE(Data!$G273:$J273,2)</f>
        <v>18</v>
      </c>
      <c r="Y273" s="33">
        <f>LARGE(Data!$G273:$J273,3)</f>
        <v>10</v>
      </c>
      <c r="Z273" s="33">
        <f>LARGE(Data!$G273:$J273,4)</f>
        <v>9</v>
      </c>
      <c r="AA273" s="30">
        <f>Data!$O273-Data!$P273</f>
        <v>9</v>
      </c>
      <c r="AB273" s="30">
        <f>Data!$P273-Data!$Q273</f>
        <v>5.5</v>
      </c>
      <c r="AC273" s="30">
        <f>Data!$Q273-Data!$R273</f>
        <v>2.5</v>
      </c>
      <c r="AD273" s="30">
        <f>(Data!$AA273+Data!$AB273)/SUM(Data!$AA273:$AC273)</f>
        <v>0.8529411765</v>
      </c>
      <c r="AE273" s="31">
        <f>Data!$AA273^2/SQRT(Data!$AA273^2+Data!$AB273^2+Data!$AC273^2)</f>
        <v>7.472502785</v>
      </c>
      <c r="AF273" s="31">
        <f>Data!$AB273^2/SQRT(Data!$AA273^2+Data!$AB273^2+Data!$AC273^2)</f>
        <v>2.790656904</v>
      </c>
      <c r="AG273" s="31">
        <f>Data!$AC273^2/SQRT(Data!$AA273^2+Data!$AB273^2+Data!$AC273^2)</f>
        <v>0.576582005</v>
      </c>
      <c r="AH273" s="30">
        <f>Data!$S273-Data!$T273</f>
        <v>12</v>
      </c>
      <c r="AI273" s="30">
        <f>Data!$T273-Data!$U273</f>
        <v>2</v>
      </c>
      <c r="AJ273" s="30">
        <f>Data!$U273-Data!$V273</f>
        <v>5</v>
      </c>
      <c r="AK273" s="30">
        <f>(Data!$AH273+Data!$AI273)/(Data!$AH273+Data!$AI273+Data!$AJ273)</f>
        <v>0.7368421053</v>
      </c>
      <c r="AL273" s="32">
        <f>Data!$AH273^2/SQRT(Data!$AH273^2+Data!$AI273^2+Data!$AJ273^2)</f>
        <v>10.94811727</v>
      </c>
      <c r="AM273" s="32">
        <f>Data!$AI273^2/SQRT(Data!$AH273^2+Data!$AI273^2+Data!$AJ273^2)</f>
        <v>0.3041143685</v>
      </c>
      <c r="AN273" s="32">
        <f>Data!$AJ273^2/SQRT(Data!$AH273^2+Data!$AI273^2+Data!$AJ273^2)</f>
        <v>1.900714803</v>
      </c>
      <c r="AO273" s="30">
        <f>Data!$W273-Data!$X273</f>
        <v>0.5</v>
      </c>
      <c r="AP273" s="30">
        <f>Data!$X273-Data!$Y273</f>
        <v>8</v>
      </c>
      <c r="AQ273" s="30">
        <f>Data!$Y273-Data!$Z273</f>
        <v>1</v>
      </c>
      <c r="AR273" s="30">
        <f>(Data!$AO273+Data!$AP273)/(Data!$AO273+Data!$AP273+Data!$AQ273)</f>
        <v>0.8947368421</v>
      </c>
      <c r="AS273" s="33">
        <f>Data!$AO273^2/SQRT(Data!$AO273^2+Data!$AP273^2+Data!$AQ273^2)</f>
        <v>0.03094922303</v>
      </c>
      <c r="AT273" s="33">
        <f>Data!$AP273^2/SQRT(Data!$AO273^2+Data!$AP273^2+Data!$AQ273^2)</f>
        <v>7.923001096</v>
      </c>
      <c r="AU273" s="33">
        <f>Data!$AQ273^2/SQRT(Data!$AO273^2+Data!$AP273^2+Data!$AQ273^2)</f>
        <v>0.1237968921</v>
      </c>
      <c r="AV273" s="34">
        <f>_xlfn.VAR.P(Data!$K273:$N273)</f>
        <v>42.546875</v>
      </c>
      <c r="AW273" s="35">
        <f>_xlfn.VAR.P(Data!$C273:$F273)</f>
        <v>48.6875</v>
      </c>
      <c r="AX273" s="36">
        <f>_xlfn.VAR.P(Data!$G273:$J273)</f>
        <v>19.296875</v>
      </c>
      <c r="AY273" s="37"/>
      <c r="AZ273" s="38"/>
      <c r="BA273" s="39"/>
      <c r="BB273" s="30" t="str">
        <f>IF(AND(Data!$AE273&gt;Data!$AF273,Data!$AE273&gt;Data!$AG273),"1",IF(AND(Data!$AF273&gt;Data!$AE273,Data!$AF273&gt;Data!$AG273),IF(Data!$AF273&lt;2.5*Data!$AE273,"1.2",IF(OR(Data!$AE273&gt;2.5,Data!$AE273+Data!$AF273+Data!$AG273&lt;9),"2.2","2")),IF(AND(Data!$AG273&gt;3.5*Data!$AE273,Data!$AG273&gt;3.5*Data!$AF273,Data!$AE273+Data!$AF273+Data!$AG273&gt;11,Data!$AE273+Data!$AF273&lt;2,Data!$Q273&gt;=18),"3",IF((Data!$AE273&gt;3*Data!$AF273),"1.3",IF(AND(Data!$AF273&gt;3*Data!$AE273,Data!$AF273&gt;2),"2.3","3.3")))))</f>
        <v>1</v>
      </c>
      <c r="BC273" s="30" t="str">
        <f>IF(AND(Data!$AL273&gt;Data!$AM273,Data!$AL273&gt;Data!$AN273),"1",IF(AND(Data!$AM273&gt;Data!$AL273,Data!$AM273&gt;Data!$AN273),IF(Data!$AM273&lt;2.5*Data!$AL273,"1.2",IF(OR(Data!$AL273&gt;2.5,Data!$AL273+Data!$AM273+Data!$AN273&lt;9),"2.2","2")),IF(AND(Data!$AN273&gt;3.5*Data!$AL273,Data!$AN273&gt;3.5*Data!$AM273,Data!$AL273+Data!$AM273+Data!$AN273&gt;11,Data!$AL273+Data!$AM273&lt;2,Data!$U273&gt;=18),"3",IF((Data!$AL273&gt;3*Data!$AM273),"1.3",IF(AND(Data!$AM273&gt;3*Data!$AL273,Data!$AM273&gt;2),"2.3","3.3")))))</f>
        <v>1</v>
      </c>
      <c r="BD273" s="30" t="str">
        <f>IF(AND(Data!$AS273&gt;Data!$AT273,Data!$AS273&gt;Data!$AU273),"1",IF(AND(Data!$AT273&gt;Data!$AS273,Data!$AT273&gt;Data!$AU273),IF(Data!$AT273&lt;2.5*Data!$AS273,"1.2",IF(OR(Data!$AS273&gt;2.5,Data!$AS273+Data!$AT273+Data!$AU273&lt;9),"2.2","2")),IF(AND(Data!$AU273&gt;3.5*Data!$AS273,Data!$AU273&gt;3.5*Data!$AT273,Data!$AS273+Data!$AT273+Data!$AU273&gt;11,Data!$AS273+Data!$AT273&lt;2,Data!$Y273&gt;=18),"3",IF((Data!$AS273&gt;3*Data!$AT273),"1.3",IF(AND(Data!$AT273&gt;3*Data!$AS273,Data!$AT273&gt;2),"2.3","3.3")))))</f>
        <v>2.2</v>
      </c>
      <c r="BE273" s="30" t="str">
        <f t="array" ref="BE273">XLOOKUP(Data!$O273,Data!$K273:$N273,$K$1:$N$1,"?",0,1)&amp;XLOOKUP(Data!$P273,Data!$K273:$N273,$K$1:$N$1,"?",0,1)&amp;XLOOKUP(Data!$Q273,Data!$K273:$N273,$K$1:$N$1,"?",0,1)</f>
        <v>CDI</v>
      </c>
      <c r="BF273" s="30" t="str">
        <f t="array" ref="BF273">XLOOKUP(Data!$S273,Data!$C273:$F273,$C$1:$F$1,"?",0,1)&amp;XLOOKUP(Data!$T273,Data!$C273:$F273,$C$1:$F$1,"?",0,1)&amp;XLOOKUP(Data!$U273,Data!$C273:$F273,$C$1:$F$1,"?",0,1)</f>
        <v>CDI</v>
      </c>
      <c r="BG273" s="30" t="str">
        <f t="array" ref="BG273">XLOOKUP(Data!$W273,Data!$G273:$J273,$G$1:$J$1,"?",0,1)&amp;XLOOKUP(Data!$X273,Data!$G273:$J273,$G$1:$J$1,"?",0,1)&amp;XLOOKUP(Data!$Y273,Data!$G273:$J273,$G$1:$J$1,"?",0,1)</f>
        <v>CDI</v>
      </c>
      <c r="BH273" s="30" t="str">
        <f>VLOOKUP(LEFT(Data!$BE273,Data!$BB273),'Key 2'!$A$1:$C$40,2,FALSE)</f>
        <v>C</v>
      </c>
      <c r="BI273" s="30" t="str">
        <f>VLOOKUP(LEFT(Data!$BF273,Data!$BC273),'Key 2'!$A$1:$C$40,2,FALSE)</f>
        <v>C</v>
      </c>
      <c r="BJ273" s="30" t="str">
        <f>VLOOKUP(LEFT(Data!$BG273,Data!$BD273),'Key 2'!$A$1:$C$40,2,FALSE)</f>
        <v>DC</v>
      </c>
      <c r="BK273" s="30" t="str">
        <f>IF(AND(Data!$AV273&gt;=15,Data!$O273&gt;=20),"DG",IF(AND(Data!$AW273&gt;=15,Data!$S273&gt;=20),"MG",IF(AND(Data!$AV273&gt;=15,Data!$W273&gt;=20),"LG","0")))</f>
        <v>DG</v>
      </c>
      <c r="BL273" s="30" t="str">
        <f>IF(AND(Data!$BK273="DG",Data!$AW273&gt;=15,Data!$S273&gt;=20,Data!$BH273&lt;&gt;Data!$BI273),"MG","LG")</f>
        <v>LG</v>
      </c>
      <c r="BM273" s="30" t="str">
        <f>IF(Data!$BK273="DG",Data!$BH273,IF(Data!$BK273="MG",Data!$BI273,Data!$BJ273))</f>
        <v>C</v>
      </c>
      <c r="BN273" s="30" t="str">
        <f>IF(Data!$BL273="DG",Data!$BH273,IF(Data!$BL273="MG",Data!$BI273,Data!$BJ273))</f>
        <v>DC</v>
      </c>
      <c r="BO273" s="40"/>
      <c r="BP273" s="40"/>
      <c r="BQ273" s="40"/>
      <c r="BR273" s="41"/>
      <c r="BS273" s="41"/>
      <c r="BT273" s="41" t="str">
        <f>VLOOKUP(Data!$BR273,'Key 1'!$B$1:$D$15,2,FALSE)</f>
        <v>TI</v>
      </c>
      <c r="BU273" s="41" t="str">
        <f>VLOOKUP(Data!$BS273,'Key 1'!$B$1:$D$15,2,FALSE)</f>
        <v>TI</v>
      </c>
      <c r="BV273" s="41">
        <f>VLOOKUP(Data!$BR273,'Key 1'!$B$1:$D$15,3,FALSE)</f>
        <v>0</v>
      </c>
      <c r="BW273" s="41">
        <f>VLOOKUP(Data!$BS273,'Key 1'!$B$1:$D$15,3,FALSE)</f>
        <v>0</v>
      </c>
      <c r="BX273" s="41" t="str">
        <f>IF(Data!$BK273="DG",IF(INT(Data!$BB273)-Data!$BB273&lt;0,"Low","High"),IF(Data!$BK273="MG",IF(INT(Data!$BC273)-Data!$BC273&lt;0,"Low","High"),IF(Data!$BK273="LG",IF(INT(Data!$BD273)-Data!$BD273&lt;0,"Low","High"),"High")))</f>
        <v>High</v>
      </c>
      <c r="BY273" s="41" t="str">
        <f>IF(Data!$BL273="DG",IF(INT(Data!$BB273)-Data!$BB273&lt;0,"Low","High"),IF(Data!$BL273="MG",IF(INT(Data!$BC273)-Data!$BC273&lt;0,"Low","High"),IF(Data!$BL273="LG",IF(INT(Data!$BD273)-Data!$BD273&lt;0,"Low","High"),"High")))</f>
        <v>Low</v>
      </c>
      <c r="BZ273" s="41" t="str">
        <f>IF(AND(Data!$BX273="High",Data!$BY273="High"),"High","Low")</f>
        <v>Low</v>
      </c>
      <c r="CA273" s="41" t="str">
        <f>IF(AND(Data!$BM273=Data!$BT273,Data!$BN273=Data!$BU273),"Matched",IF(Data!$BM273=Data!$BT273,"Sec Missed", IF(Data!$BN273=Data!$BU273," Pri Missed", "Both Missed")))</f>
        <v>Both Missed</v>
      </c>
      <c r="CB273" s="42">
        <v>100.0</v>
      </c>
      <c r="CC273" s="42">
        <v>100.0</v>
      </c>
      <c r="CD273" s="42">
        <v>85.5</v>
      </c>
      <c r="CE273" s="43" t="s">
        <v>3</v>
      </c>
      <c r="CF273" s="43" t="s">
        <v>3</v>
      </c>
      <c r="CG273" s="43" t="s">
        <v>17</v>
      </c>
      <c r="CH273" s="45" t="s">
        <v>3</v>
      </c>
      <c r="CI273" s="43" t="s">
        <v>97</v>
      </c>
      <c r="CJ273" s="42">
        <v>100.0</v>
      </c>
      <c r="CK273" s="43" t="s">
        <v>17</v>
      </c>
      <c r="CL273" s="43" t="s">
        <v>98</v>
      </c>
      <c r="CM273" s="42">
        <v>85.5</v>
      </c>
      <c r="CN273" s="43" t="s">
        <v>99</v>
      </c>
      <c r="CO273" s="1"/>
      <c r="CP273" s="1"/>
      <c r="CQ273" s="1"/>
      <c r="CR273" s="1"/>
      <c r="CS273" s="1"/>
      <c r="CT273" s="1"/>
      <c r="CU273" s="1"/>
    </row>
    <row r="274" ht="48.0" customHeight="1">
      <c r="A274" s="28">
        <v>2428.0</v>
      </c>
      <c r="B274" s="29">
        <v>28.0</v>
      </c>
      <c r="C274" s="30">
        <v>19.0</v>
      </c>
      <c r="D274" s="30">
        <v>26.0</v>
      </c>
      <c r="E274" s="30">
        <v>10.0</v>
      </c>
      <c r="F274" s="30">
        <v>9.0</v>
      </c>
      <c r="G274" s="30">
        <v>14.0</v>
      </c>
      <c r="H274" s="30">
        <v>16.0</v>
      </c>
      <c r="I274" s="30">
        <v>12.0</v>
      </c>
      <c r="J274" s="30">
        <v>16.0</v>
      </c>
      <c r="K274" s="30">
        <v>16.0</v>
      </c>
      <c r="L274" s="30">
        <v>23.5</v>
      </c>
      <c r="M274" s="30">
        <v>9.5</v>
      </c>
      <c r="N274" s="30">
        <v>12.0</v>
      </c>
      <c r="O274" s="31">
        <f>LARGE(Data!$K274:$N274,1)</f>
        <v>23.5</v>
      </c>
      <c r="P274" s="31">
        <f>LARGE(Data!$K274:$N274,2)</f>
        <v>16</v>
      </c>
      <c r="Q274" s="31">
        <f>LARGE(Data!$K274:$N274,3)</f>
        <v>12</v>
      </c>
      <c r="R274" s="31">
        <f>LARGE(Data!$K274:$N274,4)</f>
        <v>9.5</v>
      </c>
      <c r="S274" s="32">
        <f>LARGE(Data!$C274:$F274,1)</f>
        <v>26</v>
      </c>
      <c r="T274" s="32">
        <f>LARGE(Data!$C274:$F274,2)</f>
        <v>19</v>
      </c>
      <c r="U274" s="32">
        <f>LARGE(Data!$C274:$F274,3)</f>
        <v>10</v>
      </c>
      <c r="V274" s="32">
        <f>LARGE(Data!$C274:$F274,4)</f>
        <v>9</v>
      </c>
      <c r="W274" s="33">
        <f>LARGE(Data!$G274:$J274,1)</f>
        <v>16</v>
      </c>
      <c r="X274" s="33">
        <f>LARGE(Data!$G274:$J274,2)</f>
        <v>16</v>
      </c>
      <c r="Y274" s="33">
        <f>LARGE(Data!$G274:$J274,3)</f>
        <v>14</v>
      </c>
      <c r="Z274" s="33">
        <f>LARGE(Data!$G274:$J274,4)</f>
        <v>12</v>
      </c>
      <c r="AA274" s="30">
        <f>Data!$O274-Data!$P274</f>
        <v>7.5</v>
      </c>
      <c r="AB274" s="30">
        <f>Data!$P274-Data!$Q274</f>
        <v>4</v>
      </c>
      <c r="AC274" s="30">
        <f>Data!$Q274-Data!$R274</f>
        <v>2.5</v>
      </c>
      <c r="AD274" s="30">
        <f>(Data!$AA274+Data!$AB274)/SUM(Data!$AA274:$AC274)</f>
        <v>0.8214285714</v>
      </c>
      <c r="AE274" s="31">
        <f>Data!$AA274^2/SQRT(Data!$AA274^2+Data!$AB274^2+Data!$AC274^2)</f>
        <v>6.34874229</v>
      </c>
      <c r="AF274" s="31">
        <f>Data!$AB274^2/SQRT(Data!$AA274^2+Data!$AB274^2+Data!$AC274^2)</f>
        <v>1.805864474</v>
      </c>
      <c r="AG274" s="31">
        <f>Data!$AC274^2/SQRT(Data!$AA274^2+Data!$AB274^2+Data!$AC274^2)</f>
        <v>0.70541581</v>
      </c>
      <c r="AH274" s="30">
        <f>Data!$S274-Data!$T274</f>
        <v>7</v>
      </c>
      <c r="AI274" s="30">
        <f>Data!$T274-Data!$U274</f>
        <v>9</v>
      </c>
      <c r="AJ274" s="30">
        <f>Data!$U274-Data!$V274</f>
        <v>1</v>
      </c>
      <c r="AK274" s="30">
        <f>(Data!$AH274+Data!$AI274)/(Data!$AH274+Data!$AI274+Data!$AJ274)</f>
        <v>0.9411764706</v>
      </c>
      <c r="AL274" s="32">
        <f>Data!$AH274^2/SQRT(Data!$AH274^2+Data!$AI274^2+Data!$AJ274^2)</f>
        <v>4.281149878</v>
      </c>
      <c r="AM274" s="32">
        <f>Data!$AI274^2/SQRT(Data!$AH274^2+Data!$AI274^2+Data!$AJ274^2)</f>
        <v>7.077002859</v>
      </c>
      <c r="AN274" s="32">
        <f>Data!$AJ274^2/SQRT(Data!$AH274^2+Data!$AI274^2+Data!$AJ274^2)</f>
        <v>0.08737040567</v>
      </c>
      <c r="AO274" s="30">
        <f>Data!$W274-Data!$X274</f>
        <v>0</v>
      </c>
      <c r="AP274" s="30">
        <f>Data!$X274-Data!$Y274</f>
        <v>2</v>
      </c>
      <c r="AQ274" s="30">
        <f>Data!$Y274-Data!$Z274</f>
        <v>2</v>
      </c>
      <c r="AR274" s="30">
        <f>(Data!$AO274+Data!$AP274)/(Data!$AO274+Data!$AP274+Data!$AQ274)</f>
        <v>0.5</v>
      </c>
      <c r="AS274" s="33">
        <f>Data!$AO274^2/SQRT(Data!$AO274^2+Data!$AP274^2+Data!$AQ274^2)</f>
        <v>0</v>
      </c>
      <c r="AT274" s="33">
        <f>Data!$AP274^2/SQRT(Data!$AO274^2+Data!$AP274^2+Data!$AQ274^2)</f>
        <v>1.414213562</v>
      </c>
      <c r="AU274" s="33">
        <f>Data!$AQ274^2/SQRT(Data!$AO274^2+Data!$AP274^2+Data!$AQ274^2)</f>
        <v>1.414213562</v>
      </c>
      <c r="AV274" s="34">
        <f>_xlfn.VAR.P(Data!$K274:$N274)</f>
        <v>28.0625</v>
      </c>
      <c r="AW274" s="35">
        <f>_xlfn.VAR.P(Data!$C274:$F274)</f>
        <v>48.5</v>
      </c>
      <c r="AX274" s="36">
        <f>_xlfn.VAR.P(Data!$G274:$J274)</f>
        <v>2.75</v>
      </c>
      <c r="AY274" s="37"/>
      <c r="AZ274" s="38"/>
      <c r="BA274" s="39"/>
      <c r="BB274" s="30" t="str">
        <f>IF(AND(Data!$AE274&gt;Data!$AF274,Data!$AE274&gt;Data!$AG274),"1",IF(AND(Data!$AF274&gt;Data!$AE274,Data!$AF274&gt;Data!$AG274),IF(Data!$AF274&lt;2.5*Data!$AE274,"1.2",IF(OR(Data!$AE274&gt;2.5,Data!$AE274+Data!$AF274+Data!$AG274&lt;9),"2.2","2")),IF(AND(Data!$AG274&gt;3.5*Data!$AE274,Data!$AG274&gt;3.5*Data!$AF274,Data!$AE274+Data!$AF274+Data!$AG274&gt;11,Data!$AE274+Data!$AF274&lt;2,Data!$Q274&gt;=18),"3",IF((Data!$AE274&gt;3*Data!$AF274),"1.3",IF(AND(Data!$AF274&gt;3*Data!$AE274,Data!$AF274&gt;2),"2.3","3.3")))))</f>
        <v>1</v>
      </c>
      <c r="BC274" s="30" t="str">
        <f>IF(AND(Data!$AL274&gt;Data!$AM274,Data!$AL274&gt;Data!$AN274),"1",IF(AND(Data!$AM274&gt;Data!$AL274,Data!$AM274&gt;Data!$AN274),IF(Data!$AM274&lt;2.5*Data!$AL274,"1.2",IF(OR(Data!$AL274&gt;2.5,Data!$AL274+Data!$AM274+Data!$AN274&lt;9),"2.2","2")),IF(AND(Data!$AN274&gt;3.5*Data!$AL274,Data!$AN274&gt;3.5*Data!$AM274,Data!$AL274+Data!$AM274+Data!$AN274&gt;11,Data!$AL274+Data!$AM274&lt;2,Data!$U274&gt;=18),"3",IF((Data!$AL274&gt;3*Data!$AM274),"1.3",IF(AND(Data!$AM274&gt;3*Data!$AL274,Data!$AM274&gt;2),"2.3","3.3")))))</f>
        <v>1.2</v>
      </c>
      <c r="BD274" s="30" t="str">
        <f>IF(AND(Data!$AS274&gt;Data!$AT274,Data!$AS274&gt;Data!$AU274),"1",IF(AND(Data!$AT274&gt;Data!$AS274,Data!$AT274&gt;Data!$AU274),IF(Data!$AT274&lt;2.5*Data!$AS274,"1.2",IF(OR(Data!$AS274&gt;2.5,Data!$AS274+Data!$AT274+Data!$AU274&lt;9),"2.2","2")),IF(AND(Data!$AU274&gt;3.5*Data!$AS274,Data!$AU274&gt;3.5*Data!$AT274,Data!$AS274+Data!$AT274+Data!$AU274&gt;11,Data!$AS274+Data!$AT274&lt;2,Data!$Y274&gt;=18),"3",IF((Data!$AS274&gt;3*Data!$AT274),"1.3",IF(AND(Data!$AT274&gt;3*Data!$AS274,Data!$AT274&gt;2),"2.3","3.3")))))</f>
        <v>3.3</v>
      </c>
      <c r="BE274" s="30" t="str">
        <f t="array" ref="BE274">XLOOKUP(Data!$O274,Data!$K274:$N274,$K$1:$N$1,"?",0,1)&amp;XLOOKUP(Data!$P274,Data!$K274:$N274,$K$1:$N$1,"?",0,1)&amp;XLOOKUP(Data!$Q274,Data!$K274:$N274,$K$1:$N$1,"?",0,1)</f>
        <v>IDC</v>
      </c>
      <c r="BF274" s="30" t="str">
        <f t="array" ref="BF274">XLOOKUP(Data!$S274,Data!$C274:$F274,$C$1:$F$1,"?",0,1)&amp;XLOOKUP(Data!$T274,Data!$C274:$F274,$C$1:$F$1,"?",0,1)&amp;XLOOKUP(Data!$U274,Data!$C274:$F274,$C$1:$F$1,"?",0,1)</f>
        <v>IDS</v>
      </c>
      <c r="BG274" s="30" t="str">
        <f t="array" ref="BG274">XLOOKUP(Data!$W274,Data!$G274:$J274,$G$1:$J$1,"?",0,1)&amp;XLOOKUP(Data!$X274,Data!$G274:$J274,$G$1:$J$1,"?",0,1)&amp;XLOOKUP(Data!$Y274,Data!$G274:$J274,$G$1:$J$1,"?",0,1)</f>
        <v>IID</v>
      </c>
      <c r="BH274" s="30" t="str">
        <f>VLOOKUP(LEFT(Data!$BE274,Data!$BB274),'Key 2'!$A$1:$C$40,2,FALSE)</f>
        <v>I</v>
      </c>
      <c r="BI274" s="30" t="str">
        <f>VLOOKUP(LEFT(Data!$BF274,Data!$BC274),'Key 2'!$A$1:$C$40,2,FALSE)</f>
        <v>I</v>
      </c>
      <c r="BJ274" s="30" t="str">
        <f>VLOOKUP(LEFT(Data!$BG274,Data!$BD274),'Key 2'!$A$1:$C$40,2,FALSE)</f>
        <v>#N/A</v>
      </c>
      <c r="BK274" s="30" t="str">
        <f>IF(AND(Data!$AV274&gt;=15,Data!$O274&gt;=20),"DG",IF(AND(Data!$AW274&gt;=15,Data!$S274&gt;=20),"MG",IF(AND(Data!$AV274&gt;=15,Data!$W274&gt;=20),"LG","0")))</f>
        <v>DG</v>
      </c>
      <c r="BL274" s="30" t="str">
        <f>IF(AND(Data!$BK274="DG",Data!$AW274&gt;=15,Data!$S274&gt;=20,Data!$BH274&lt;&gt;Data!$BI274),"MG","LG")</f>
        <v>LG</v>
      </c>
      <c r="BM274" s="30" t="str">
        <f>IF(Data!$BK274="DG",Data!$BH274,IF(Data!$BK274="MG",Data!$BI274,Data!$BJ274))</f>
        <v>I</v>
      </c>
      <c r="BN274" s="30" t="str">
        <f>IF(Data!$BL274="DG",Data!$BH274,IF(Data!$BL274="MG",Data!$BI274,Data!$BJ274))</f>
        <v>#N/A</v>
      </c>
      <c r="BO274" s="40"/>
      <c r="BP274" s="40"/>
      <c r="BQ274" s="40"/>
      <c r="BR274" s="41"/>
      <c r="BS274" s="41"/>
      <c r="BT274" s="41" t="str">
        <f>VLOOKUP(Data!$BR274,'Key 1'!$B$1:$D$15,2,FALSE)</f>
        <v>TI</v>
      </c>
      <c r="BU274" s="41" t="str">
        <f>VLOOKUP(Data!$BS274,'Key 1'!$B$1:$D$15,2,FALSE)</f>
        <v>TI</v>
      </c>
      <c r="BV274" s="41">
        <f>VLOOKUP(Data!$BR274,'Key 1'!$B$1:$D$15,3,FALSE)</f>
        <v>0</v>
      </c>
      <c r="BW274" s="41">
        <f>VLOOKUP(Data!$BS274,'Key 1'!$B$1:$D$15,3,FALSE)</f>
        <v>0</v>
      </c>
      <c r="BX274" s="41" t="str">
        <f>IF(Data!$BK274="DG",IF(INT(Data!$BB274)-Data!$BB274&lt;0,"Low","High"),IF(Data!$BK274="MG",IF(INT(Data!$BC274)-Data!$BC274&lt;0,"Low","High"),IF(Data!$BK274="LG",IF(INT(Data!$BD274)-Data!$BD274&lt;0,"Low","High"),"High")))</f>
        <v>High</v>
      </c>
      <c r="BY274" s="41" t="str">
        <f>IF(Data!$BL274="DG",IF(INT(Data!$BB274)-Data!$BB274&lt;0,"Low","High"),IF(Data!$BL274="MG",IF(INT(Data!$BC274)-Data!$BC274&lt;0,"Low","High"),IF(Data!$BL274="LG",IF(INT(Data!$BD274)-Data!$BD274&lt;0,"Low","High"),"High")))</f>
        <v>Low</v>
      </c>
      <c r="BZ274" s="41" t="str">
        <f>IF(AND(Data!$BX274="High",Data!$BY274="High"),"High","Low")</f>
        <v>Low</v>
      </c>
      <c r="CA274" s="41" t="str">
        <f>IF(AND(Data!$BM274=Data!$BT274,Data!$BN274=Data!$BU274),"Matched",IF(Data!$BM274=Data!$BT274,"Sec Missed", IF(Data!$BN274=Data!$BU274," Pri Missed", "Both Missed")))</f>
        <v>#N/A</v>
      </c>
      <c r="CB274" s="42">
        <v>100.0</v>
      </c>
      <c r="CC274" s="42">
        <v>100.0</v>
      </c>
      <c r="CD274" s="43" t="s">
        <v>100</v>
      </c>
      <c r="CE274" s="43" t="s">
        <v>1</v>
      </c>
      <c r="CF274" s="43" t="s">
        <v>15</v>
      </c>
      <c r="CG274" s="44"/>
      <c r="CH274" s="45" t="s">
        <v>1</v>
      </c>
      <c r="CI274" s="43" t="s">
        <v>97</v>
      </c>
      <c r="CJ274" s="42">
        <v>100.0</v>
      </c>
      <c r="CK274" s="43" t="s">
        <v>15</v>
      </c>
      <c r="CL274" s="43" t="s">
        <v>102</v>
      </c>
      <c r="CM274" s="42">
        <v>100.0</v>
      </c>
      <c r="CN274" s="43" t="s">
        <v>99</v>
      </c>
      <c r="CO274" s="1"/>
      <c r="CP274" s="1"/>
      <c r="CQ274" s="1"/>
      <c r="CR274" s="1"/>
      <c r="CS274" s="1"/>
      <c r="CT274" s="1"/>
      <c r="CU274" s="1"/>
    </row>
    <row r="275" ht="48.0" customHeight="1">
      <c r="A275" s="28">
        <v>2429.0</v>
      </c>
      <c r="B275" s="29">
        <v>1.0</v>
      </c>
      <c r="C275" s="30">
        <v>3.0</v>
      </c>
      <c r="D275" s="30">
        <v>1.0</v>
      </c>
      <c r="E275" s="30">
        <v>2.0</v>
      </c>
      <c r="F275" s="30">
        <v>1.0</v>
      </c>
      <c r="G275" s="30">
        <v>28.0</v>
      </c>
      <c r="H275" s="30">
        <v>28.0</v>
      </c>
      <c r="I275" s="30">
        <v>26.0</v>
      </c>
      <c r="J275" s="30">
        <v>28.0</v>
      </c>
      <c r="K275" s="30">
        <v>20.0</v>
      </c>
      <c r="L275" s="30">
        <v>12.0</v>
      </c>
      <c r="M275" s="30">
        <v>9.5</v>
      </c>
      <c r="N275" s="30">
        <v>18.0</v>
      </c>
      <c r="O275" s="31">
        <f>LARGE(Data!$K275:$N275,1)</f>
        <v>20</v>
      </c>
      <c r="P275" s="31">
        <f>LARGE(Data!$K275:$N275,2)</f>
        <v>18</v>
      </c>
      <c r="Q275" s="31">
        <f>LARGE(Data!$K275:$N275,3)</f>
        <v>12</v>
      </c>
      <c r="R275" s="31">
        <f>LARGE(Data!$K275:$N275,4)</f>
        <v>9.5</v>
      </c>
      <c r="S275" s="32">
        <f>LARGE(Data!$C275:$F275,1)</f>
        <v>3</v>
      </c>
      <c r="T275" s="32">
        <f>LARGE(Data!$C275:$F275,2)</f>
        <v>2</v>
      </c>
      <c r="U275" s="32">
        <f>LARGE(Data!$C275:$F275,3)</f>
        <v>1</v>
      </c>
      <c r="V275" s="32">
        <f>LARGE(Data!$C275:$F275,4)</f>
        <v>1</v>
      </c>
      <c r="W275" s="33">
        <f>LARGE(Data!$G275:$J275,1)</f>
        <v>28</v>
      </c>
      <c r="X275" s="33">
        <f>LARGE(Data!$G275:$J275,2)</f>
        <v>28</v>
      </c>
      <c r="Y275" s="33">
        <f>LARGE(Data!$G275:$J275,3)</f>
        <v>28</v>
      </c>
      <c r="Z275" s="33">
        <f>LARGE(Data!$G275:$J275,4)</f>
        <v>26</v>
      </c>
      <c r="AA275" s="30">
        <f>Data!$O275-Data!$P275</f>
        <v>2</v>
      </c>
      <c r="AB275" s="30">
        <f>Data!$P275-Data!$Q275</f>
        <v>6</v>
      </c>
      <c r="AC275" s="30">
        <f>Data!$Q275-Data!$R275</f>
        <v>2.5</v>
      </c>
      <c r="AD275" s="30">
        <f>(Data!$AA275+Data!$AB275)/SUM(Data!$AA275:$AC275)</f>
        <v>0.7619047619</v>
      </c>
      <c r="AE275" s="31">
        <f>Data!$AA275^2/SQRT(Data!$AA275^2+Data!$AB275^2+Data!$AC275^2)</f>
        <v>0.5881716977</v>
      </c>
      <c r="AF275" s="31">
        <f>Data!$AB275^2/SQRT(Data!$AA275^2+Data!$AB275^2+Data!$AC275^2)</f>
        <v>5.293545279</v>
      </c>
      <c r="AG275" s="31">
        <f>Data!$AC275^2/SQRT(Data!$AA275^2+Data!$AB275^2+Data!$AC275^2)</f>
        <v>0.9190182776</v>
      </c>
      <c r="AH275" s="30">
        <f>Data!$S275-Data!$T275</f>
        <v>1</v>
      </c>
      <c r="AI275" s="30">
        <f>Data!$T275-Data!$U275</f>
        <v>1</v>
      </c>
      <c r="AJ275" s="30">
        <f>Data!$U275-Data!$V275</f>
        <v>0</v>
      </c>
      <c r="AK275" s="30">
        <f>(Data!$AH275+Data!$AI275)/(Data!$AH275+Data!$AI275+Data!$AJ275)</f>
        <v>1</v>
      </c>
      <c r="AL275" s="32">
        <f>Data!$AH275^2/SQRT(Data!$AH275^2+Data!$AI275^2+Data!$AJ275^2)</f>
        <v>0.7071067812</v>
      </c>
      <c r="AM275" s="32">
        <f>Data!$AI275^2/SQRT(Data!$AH275^2+Data!$AI275^2+Data!$AJ275^2)</f>
        <v>0.7071067812</v>
      </c>
      <c r="AN275" s="32">
        <f>Data!$AJ275^2/SQRT(Data!$AH275^2+Data!$AI275^2+Data!$AJ275^2)</f>
        <v>0</v>
      </c>
      <c r="AO275" s="30">
        <f>Data!$W275-Data!$X275</f>
        <v>0</v>
      </c>
      <c r="AP275" s="30">
        <f>Data!$X275-Data!$Y275</f>
        <v>0</v>
      </c>
      <c r="AQ275" s="30">
        <f>Data!$Y275-Data!$Z275</f>
        <v>2</v>
      </c>
      <c r="AR275" s="30">
        <f>(Data!$AO275+Data!$AP275)/(Data!$AO275+Data!$AP275+Data!$AQ275)</f>
        <v>0</v>
      </c>
      <c r="AS275" s="33">
        <f>Data!$AO275^2/SQRT(Data!$AO275^2+Data!$AP275^2+Data!$AQ275^2)</f>
        <v>0</v>
      </c>
      <c r="AT275" s="33">
        <f>Data!$AP275^2/SQRT(Data!$AO275^2+Data!$AP275^2+Data!$AQ275^2)</f>
        <v>0</v>
      </c>
      <c r="AU275" s="33">
        <f>Data!$AQ275^2/SQRT(Data!$AO275^2+Data!$AP275^2+Data!$AQ275^2)</f>
        <v>2</v>
      </c>
      <c r="AV275" s="34">
        <f>_xlfn.VAR.P(Data!$K275:$N275)</f>
        <v>18.296875</v>
      </c>
      <c r="AW275" s="35">
        <f>_xlfn.VAR.P(Data!$C275:$F275)</f>
        <v>0.6875</v>
      </c>
      <c r="AX275" s="36">
        <f>_xlfn.VAR.P(Data!$G275:$J275)</f>
        <v>0.75</v>
      </c>
      <c r="AY275" s="37"/>
      <c r="AZ275" s="38"/>
      <c r="BA275" s="39"/>
      <c r="BB275" s="30" t="str">
        <f>IF(AND(Data!$AE275&gt;Data!$AF275,Data!$AE275&gt;Data!$AG275),"1",IF(AND(Data!$AF275&gt;Data!$AE275,Data!$AF275&gt;Data!$AG275),IF(Data!$AF275&lt;2.5*Data!$AE275,"1.2",IF(OR(Data!$AE275&gt;2.5,Data!$AE275+Data!$AF275+Data!$AG275&lt;9),"2.2","2")),IF(AND(Data!$AG275&gt;3.5*Data!$AE275,Data!$AG275&gt;3.5*Data!$AF275,Data!$AE275+Data!$AF275+Data!$AG275&gt;11,Data!$AE275+Data!$AF275&lt;2,Data!$Q275&gt;=18),"3",IF((Data!$AE275&gt;3*Data!$AF275),"1.3",IF(AND(Data!$AF275&gt;3*Data!$AE275,Data!$AF275&gt;2),"2.3","3.3")))))</f>
        <v>2.2</v>
      </c>
      <c r="BC275" s="30" t="str">
        <f>IF(AND(Data!$AL275&gt;Data!$AM275,Data!$AL275&gt;Data!$AN275),"1",IF(AND(Data!$AM275&gt;Data!$AL275,Data!$AM275&gt;Data!$AN275),IF(Data!$AM275&lt;2.5*Data!$AL275,"1.2",IF(OR(Data!$AL275&gt;2.5,Data!$AL275+Data!$AM275+Data!$AN275&lt;9),"2.2","2")),IF(AND(Data!$AN275&gt;3.5*Data!$AL275,Data!$AN275&gt;3.5*Data!$AM275,Data!$AL275+Data!$AM275+Data!$AN275&gt;11,Data!$AL275+Data!$AM275&lt;2,Data!$U275&gt;=18),"3",IF((Data!$AL275&gt;3*Data!$AM275),"1.3",IF(AND(Data!$AM275&gt;3*Data!$AL275,Data!$AM275&gt;2),"2.3","3.3")))))</f>
        <v>3.3</v>
      </c>
      <c r="BD275" s="30" t="str">
        <f>IF(AND(Data!$AS275&gt;Data!$AT275,Data!$AS275&gt;Data!$AU275),"1",IF(AND(Data!$AT275&gt;Data!$AS275,Data!$AT275&gt;Data!$AU275),IF(Data!$AT275&lt;2.5*Data!$AS275,"1.2",IF(OR(Data!$AS275&gt;2.5,Data!$AS275+Data!$AT275+Data!$AU275&lt;9),"2.2","2")),IF(AND(Data!$AU275&gt;3.5*Data!$AS275,Data!$AU275&gt;3.5*Data!$AT275,Data!$AS275+Data!$AT275+Data!$AU275&gt;11,Data!$AS275+Data!$AT275&lt;2,Data!$Y275&gt;=18),"3",IF((Data!$AS275&gt;3*Data!$AT275),"1.3",IF(AND(Data!$AT275&gt;3*Data!$AS275,Data!$AT275&gt;2),"2.3","3.3")))))</f>
        <v>3.3</v>
      </c>
      <c r="BE275" s="30" t="str">
        <f t="array" ref="BE275">XLOOKUP(Data!$O275,Data!$K275:$N275,$K$1:$N$1,"?",0,1)&amp;XLOOKUP(Data!$P275,Data!$K275:$N275,$K$1:$N$1,"?",0,1)&amp;XLOOKUP(Data!$Q275,Data!$K275:$N275,$K$1:$N$1,"?",0,1)</f>
        <v>DCI</v>
      </c>
      <c r="BF275" s="30" t="str">
        <f t="array" ref="BF275">XLOOKUP(Data!$S275,Data!$C275:$F275,$C$1:$F$1,"?",0,1)&amp;XLOOKUP(Data!$T275,Data!$C275:$F275,$C$1:$F$1,"?",0,1)&amp;XLOOKUP(Data!$U275,Data!$C275:$F275,$C$1:$F$1,"?",0,1)</f>
        <v>DSI</v>
      </c>
      <c r="BG275" s="30" t="str">
        <f t="array" ref="BG275">XLOOKUP(Data!$W275,Data!$G275:$J275,$G$1:$J$1,"?",0,1)&amp;XLOOKUP(Data!$X275,Data!$G275:$J275,$G$1:$J$1,"?",0,1)&amp;XLOOKUP(Data!$Y275,Data!$G275:$J275,$G$1:$J$1,"?",0,1)</f>
        <v>DDD</v>
      </c>
      <c r="BH275" s="30" t="str">
        <f>VLOOKUP(LEFT(Data!$BE275,Data!$BB275),'Key 2'!$A$1:$C$40,2,FALSE)</f>
        <v>DC</v>
      </c>
      <c r="BI275" s="30" t="str">
        <f>VLOOKUP(LEFT(Data!$BF275,Data!$BC275),'Key 2'!$A$1:$C$40,2,FALSE)</f>
        <v>DIS</v>
      </c>
      <c r="BJ275" s="30" t="str">
        <f>VLOOKUP(LEFT(Data!$BG275,Data!$BD275),'Key 2'!$A$1:$C$40,2,FALSE)</f>
        <v>#N/A</v>
      </c>
      <c r="BK275" s="30" t="str">
        <f>IF(AND(Data!$AV275&gt;=15,Data!$O275&gt;=20),"DG",IF(AND(Data!$AW275&gt;=15,Data!$S275&gt;=20),"MG",IF(AND(Data!$AV275&gt;=15,Data!$W275&gt;=20),"LG","0")))</f>
        <v>DG</v>
      </c>
      <c r="BL275" s="30" t="str">
        <f>IF(AND(Data!$BK275="DG",Data!$AW275&gt;=15,Data!$S275&gt;=20,Data!$BH275&lt;&gt;Data!$BI275),"MG","LG")</f>
        <v>LG</v>
      </c>
      <c r="BM275" s="30" t="str">
        <f>IF(Data!$BK275="DG",Data!$BH275,IF(Data!$BK275="MG",Data!$BI275,Data!$BJ275))</f>
        <v>DC</v>
      </c>
      <c r="BN275" s="30" t="str">
        <f>IF(Data!$BL275="DG",Data!$BH275,IF(Data!$BL275="MG",Data!$BI275,Data!$BJ275))</f>
        <v>#N/A</v>
      </c>
      <c r="BO275" s="40"/>
      <c r="BP275" s="40"/>
      <c r="BQ275" s="40"/>
      <c r="BR275" s="41"/>
      <c r="BS275" s="41"/>
      <c r="BT275" s="41" t="str">
        <f>VLOOKUP(Data!$BR275,'Key 1'!$B$1:$D$15,2,FALSE)</f>
        <v>TI</v>
      </c>
      <c r="BU275" s="41" t="str">
        <f>VLOOKUP(Data!$BS275,'Key 1'!$B$1:$D$15,2,FALSE)</f>
        <v>TI</v>
      </c>
      <c r="BV275" s="41">
        <f>VLOOKUP(Data!$BR275,'Key 1'!$B$1:$D$15,3,FALSE)</f>
        <v>0</v>
      </c>
      <c r="BW275" s="41">
        <f>VLOOKUP(Data!$BS275,'Key 1'!$B$1:$D$15,3,FALSE)</f>
        <v>0</v>
      </c>
      <c r="BX275" s="41" t="str">
        <f>IF(Data!$BK275="DG",IF(INT(Data!$BB275)-Data!$BB275&lt;0,"Low","High"),IF(Data!$BK275="MG",IF(INT(Data!$BC275)-Data!$BC275&lt;0,"Low","High"),IF(Data!$BK275="LG",IF(INT(Data!$BD275)-Data!$BD275&lt;0,"Low","High"),"High")))</f>
        <v>Low</v>
      </c>
      <c r="BY275" s="41" t="str">
        <f>IF(Data!$BL275="DG",IF(INT(Data!$BB275)-Data!$BB275&lt;0,"Low","High"),IF(Data!$BL275="MG",IF(INT(Data!$BC275)-Data!$BC275&lt;0,"Low","High"),IF(Data!$BL275="LG",IF(INT(Data!$BD275)-Data!$BD275&lt;0,"Low","High"),"High")))</f>
        <v>Low</v>
      </c>
      <c r="BZ275" s="41" t="str">
        <f>IF(AND(Data!$BX275="High",Data!$BY275="High"),"High","Low")</f>
        <v>Low</v>
      </c>
      <c r="CA275" s="41" t="str">
        <f>IF(AND(Data!$BM275=Data!$BT275,Data!$BN275=Data!$BU275),"Matched",IF(Data!$BM275=Data!$BT275,"Sec Missed", IF(Data!$BN275=Data!$BU275," Pri Missed", "Both Missed")))</f>
        <v>#N/A</v>
      </c>
      <c r="CB275" s="42">
        <v>100.0</v>
      </c>
      <c r="CC275" s="43" t="s">
        <v>100</v>
      </c>
      <c r="CD275" s="43" t="s">
        <v>100</v>
      </c>
      <c r="CE275" s="43" t="s">
        <v>17</v>
      </c>
      <c r="CF275" s="44"/>
      <c r="CG275" s="44"/>
      <c r="CH275" s="45" t="s">
        <v>17</v>
      </c>
      <c r="CI275" s="43" t="s">
        <v>97</v>
      </c>
      <c r="CJ275" s="42">
        <v>100.0</v>
      </c>
      <c r="CK275" s="43" t="s">
        <v>17</v>
      </c>
      <c r="CL275" s="43" t="s">
        <v>97</v>
      </c>
      <c r="CM275" s="42">
        <v>100.0</v>
      </c>
      <c r="CN275" s="43" t="s">
        <v>99</v>
      </c>
      <c r="CO275" s="1"/>
      <c r="CP275" s="1"/>
      <c r="CQ275" s="1"/>
      <c r="CR275" s="1"/>
      <c r="CS275" s="1"/>
      <c r="CT275" s="1"/>
      <c r="CU275" s="1"/>
    </row>
    <row r="276" ht="48.0" customHeight="1">
      <c r="A276" s="28">
        <v>2430.0</v>
      </c>
      <c r="B276" s="29">
        <v>28.0</v>
      </c>
      <c r="C276" s="30">
        <v>19.0</v>
      </c>
      <c r="D276" s="30">
        <v>14.0</v>
      </c>
      <c r="E276" s="30">
        <v>10.0</v>
      </c>
      <c r="F276" s="30">
        <v>23.0</v>
      </c>
      <c r="G276" s="30">
        <v>11.0</v>
      </c>
      <c r="H276" s="30">
        <v>20.0</v>
      </c>
      <c r="I276" s="30">
        <v>9.0</v>
      </c>
      <c r="J276" s="30">
        <v>24.0</v>
      </c>
      <c r="K276" s="30">
        <v>14.5</v>
      </c>
      <c r="L276" s="30">
        <v>16.0</v>
      </c>
      <c r="M276" s="30">
        <v>8.0</v>
      </c>
      <c r="N276" s="30">
        <v>24.0</v>
      </c>
      <c r="O276" s="31">
        <f>LARGE(Data!$K276:$N276,1)</f>
        <v>24</v>
      </c>
      <c r="P276" s="31">
        <f>LARGE(Data!$K276:$N276,2)</f>
        <v>16</v>
      </c>
      <c r="Q276" s="31">
        <f>LARGE(Data!$K276:$N276,3)</f>
        <v>14.5</v>
      </c>
      <c r="R276" s="31">
        <f>LARGE(Data!$K276:$N276,4)</f>
        <v>8</v>
      </c>
      <c r="S276" s="32">
        <f>LARGE(Data!$C276:$F276,1)</f>
        <v>23</v>
      </c>
      <c r="T276" s="32">
        <f>LARGE(Data!$C276:$F276,2)</f>
        <v>19</v>
      </c>
      <c r="U276" s="32">
        <f>LARGE(Data!$C276:$F276,3)</f>
        <v>14</v>
      </c>
      <c r="V276" s="32">
        <f>LARGE(Data!$C276:$F276,4)</f>
        <v>10</v>
      </c>
      <c r="W276" s="33">
        <f>LARGE(Data!$G276:$J276,1)</f>
        <v>24</v>
      </c>
      <c r="X276" s="33">
        <f>LARGE(Data!$G276:$J276,2)</f>
        <v>20</v>
      </c>
      <c r="Y276" s="33">
        <f>LARGE(Data!$G276:$J276,3)</f>
        <v>11</v>
      </c>
      <c r="Z276" s="33">
        <f>LARGE(Data!$G276:$J276,4)</f>
        <v>9</v>
      </c>
      <c r="AA276" s="30">
        <f>Data!$O276-Data!$P276</f>
        <v>8</v>
      </c>
      <c r="AB276" s="30">
        <f>Data!$P276-Data!$Q276</f>
        <v>1.5</v>
      </c>
      <c r="AC276" s="30">
        <f>Data!$Q276-Data!$R276</f>
        <v>6.5</v>
      </c>
      <c r="AD276" s="30">
        <f>(Data!$AA276+Data!$AB276)/SUM(Data!$AA276:$AC276)</f>
        <v>0.59375</v>
      </c>
      <c r="AE276" s="31">
        <f>Data!$AA276^2/SQRT(Data!$AA276^2+Data!$AB276^2+Data!$AC276^2)</f>
        <v>6.144196617</v>
      </c>
      <c r="AF276" s="31">
        <f>Data!$AB276^2/SQRT(Data!$AA276^2+Data!$AB276^2+Data!$AC276^2)</f>
        <v>0.2160069123</v>
      </c>
      <c r="AG276" s="31">
        <f>Data!$AC276^2/SQRT(Data!$AA276^2+Data!$AB276^2+Data!$AC276^2)</f>
        <v>4.056129798</v>
      </c>
      <c r="AH276" s="30">
        <f>Data!$S276-Data!$T276</f>
        <v>4</v>
      </c>
      <c r="AI276" s="30">
        <f>Data!$T276-Data!$U276</f>
        <v>5</v>
      </c>
      <c r="AJ276" s="30">
        <f>Data!$U276-Data!$V276</f>
        <v>4</v>
      </c>
      <c r="AK276" s="30">
        <f>(Data!$AH276+Data!$AI276)/(Data!$AH276+Data!$AI276+Data!$AJ276)</f>
        <v>0.6923076923</v>
      </c>
      <c r="AL276" s="32">
        <f>Data!$AH276^2/SQRT(Data!$AH276^2+Data!$AI276^2+Data!$AJ276^2)</f>
        <v>2.119251771</v>
      </c>
      <c r="AM276" s="32">
        <f>Data!$AI276^2/SQRT(Data!$AH276^2+Data!$AI276^2+Data!$AJ276^2)</f>
        <v>3.311330893</v>
      </c>
      <c r="AN276" s="32">
        <f>Data!$AJ276^2/SQRT(Data!$AH276^2+Data!$AI276^2+Data!$AJ276^2)</f>
        <v>2.119251771</v>
      </c>
      <c r="AO276" s="30">
        <f>Data!$W276-Data!$X276</f>
        <v>4</v>
      </c>
      <c r="AP276" s="30">
        <f>Data!$X276-Data!$Y276</f>
        <v>9</v>
      </c>
      <c r="AQ276" s="30">
        <f>Data!$Y276-Data!$Z276</f>
        <v>2</v>
      </c>
      <c r="AR276" s="30">
        <f>(Data!$AO276+Data!$AP276)/(Data!$AO276+Data!$AP276+Data!$AQ276)</f>
        <v>0.8666666667</v>
      </c>
      <c r="AS276" s="33">
        <f>Data!$AO276^2/SQRT(Data!$AO276^2+Data!$AP276^2+Data!$AQ276^2)</f>
        <v>1.592059504</v>
      </c>
      <c r="AT276" s="33">
        <f>Data!$AP276^2/SQRT(Data!$AO276^2+Data!$AP276^2+Data!$AQ276^2)</f>
        <v>8.059801241</v>
      </c>
      <c r="AU276" s="33">
        <f>Data!$AQ276^2/SQRT(Data!$AO276^2+Data!$AP276^2+Data!$AQ276^2)</f>
        <v>0.3980148761</v>
      </c>
      <c r="AV276" s="34">
        <f>_xlfn.VAR.P(Data!$K276:$N276)</f>
        <v>32.421875</v>
      </c>
      <c r="AW276" s="35">
        <f>_xlfn.VAR.P(Data!$C276:$F276)</f>
        <v>24.25</v>
      </c>
      <c r="AX276" s="36">
        <f>_xlfn.VAR.P(Data!$G276:$J276)</f>
        <v>38.5</v>
      </c>
      <c r="AY276" s="37"/>
      <c r="AZ276" s="38"/>
      <c r="BA276" s="39"/>
      <c r="BB276" s="30" t="str">
        <f>IF(AND(Data!$AE276&gt;Data!$AF276,Data!$AE276&gt;Data!$AG276),"1",IF(AND(Data!$AF276&gt;Data!$AE276,Data!$AF276&gt;Data!$AG276),IF(Data!$AF276&lt;2.5*Data!$AE276,"1.2",IF(OR(Data!$AE276&gt;2.5,Data!$AE276+Data!$AF276+Data!$AG276&lt;9),"2.2","2")),IF(AND(Data!$AG276&gt;3.5*Data!$AE276,Data!$AG276&gt;3.5*Data!$AF276,Data!$AE276+Data!$AF276+Data!$AG276&gt;11,Data!$AE276+Data!$AF276&lt;2,Data!$Q276&gt;=18),"3",IF((Data!$AE276&gt;3*Data!$AF276),"1.3",IF(AND(Data!$AF276&gt;3*Data!$AE276,Data!$AF276&gt;2),"2.3","3.3")))))</f>
        <v>1</v>
      </c>
      <c r="BC276" s="30" t="str">
        <f>IF(AND(Data!$AL276&gt;Data!$AM276,Data!$AL276&gt;Data!$AN276),"1",IF(AND(Data!$AM276&gt;Data!$AL276,Data!$AM276&gt;Data!$AN276),IF(Data!$AM276&lt;2.5*Data!$AL276,"1.2",IF(OR(Data!$AL276&gt;2.5,Data!$AL276+Data!$AM276+Data!$AN276&lt;9),"2.2","2")),IF(AND(Data!$AN276&gt;3.5*Data!$AL276,Data!$AN276&gt;3.5*Data!$AM276,Data!$AL276+Data!$AM276+Data!$AN276&gt;11,Data!$AL276+Data!$AM276&lt;2,Data!$U276&gt;=18),"3",IF((Data!$AL276&gt;3*Data!$AM276),"1.3",IF(AND(Data!$AM276&gt;3*Data!$AL276,Data!$AM276&gt;2),"2.3","3.3")))))</f>
        <v>1.2</v>
      </c>
      <c r="BD276" s="30" t="str">
        <f>IF(AND(Data!$AS276&gt;Data!$AT276,Data!$AS276&gt;Data!$AU276),"1",IF(AND(Data!$AT276&gt;Data!$AS276,Data!$AT276&gt;Data!$AU276),IF(Data!$AT276&lt;2.5*Data!$AS276,"1.2",IF(OR(Data!$AS276&gt;2.5,Data!$AS276+Data!$AT276+Data!$AU276&lt;9),"2.2","2")),IF(AND(Data!$AU276&gt;3.5*Data!$AS276,Data!$AU276&gt;3.5*Data!$AT276,Data!$AS276+Data!$AT276+Data!$AU276&gt;11,Data!$AS276+Data!$AT276&lt;2,Data!$Y276&gt;=18),"3",IF((Data!$AS276&gt;3*Data!$AT276),"1.3",IF(AND(Data!$AT276&gt;3*Data!$AS276,Data!$AT276&gt;2),"2.3","3.3")))))</f>
        <v>2</v>
      </c>
      <c r="BE276" s="30" t="str">
        <f t="array" ref="BE276">XLOOKUP(Data!$O276,Data!$K276:$N276,$K$1:$N$1,"?",0,1)&amp;XLOOKUP(Data!$P276,Data!$K276:$N276,$K$1:$N$1,"?",0,1)&amp;XLOOKUP(Data!$Q276,Data!$K276:$N276,$K$1:$N$1,"?",0,1)</f>
        <v>CID</v>
      </c>
      <c r="BF276" s="30" t="str">
        <f t="array" ref="BF276">XLOOKUP(Data!$S276,Data!$C276:$F276,$C$1:$F$1,"?",0,1)&amp;XLOOKUP(Data!$T276,Data!$C276:$F276,$C$1:$F$1,"?",0,1)&amp;XLOOKUP(Data!$U276,Data!$C276:$F276,$C$1:$F$1,"?",0,1)</f>
        <v>CDI</v>
      </c>
      <c r="BG276" s="30" t="str">
        <f t="array" ref="BG276">XLOOKUP(Data!$W276,Data!$G276:$J276,$G$1:$J$1,"?",0,1)&amp;XLOOKUP(Data!$X276,Data!$G276:$J276,$G$1:$J$1,"?",0,1)&amp;XLOOKUP(Data!$Y276,Data!$G276:$J276,$G$1:$J$1,"?",0,1)</f>
        <v>CID</v>
      </c>
      <c r="BH276" s="30" t="str">
        <f>VLOOKUP(LEFT(Data!$BE276,Data!$BB276),'Key 2'!$A$1:$C$40,2,FALSE)</f>
        <v>C</v>
      </c>
      <c r="BI276" s="30" t="str">
        <f>VLOOKUP(LEFT(Data!$BF276,Data!$BC276),'Key 2'!$A$1:$C$40,2,FALSE)</f>
        <v>C</v>
      </c>
      <c r="BJ276" s="30" t="str">
        <f>VLOOKUP(LEFT(Data!$BG276,Data!$BD276),'Key 2'!$A$1:$C$40,2,FALSE)</f>
        <v>IC</v>
      </c>
      <c r="BK276" s="30" t="str">
        <f>IF(AND(Data!$AV276&gt;=15,Data!$O276&gt;=20),"DG",IF(AND(Data!$AW276&gt;=15,Data!$S276&gt;=20),"MG",IF(AND(Data!$AV276&gt;=15,Data!$W276&gt;=20),"LG","0")))</f>
        <v>DG</v>
      </c>
      <c r="BL276" s="30" t="str">
        <f>IF(AND(Data!$BK276="DG",Data!$AW276&gt;=15,Data!$S276&gt;=20,Data!$BH276&lt;&gt;Data!$BI276),"MG","LG")</f>
        <v>LG</v>
      </c>
      <c r="BM276" s="30" t="str">
        <f>IF(Data!$BK276="DG",Data!$BH276,IF(Data!$BK276="MG",Data!$BI276,Data!$BJ276))</f>
        <v>C</v>
      </c>
      <c r="BN276" s="30" t="str">
        <f>IF(Data!$BL276="DG",Data!$BH276,IF(Data!$BL276="MG",Data!$BI276,Data!$BJ276))</f>
        <v>IC</v>
      </c>
      <c r="BO276" s="40"/>
      <c r="BP276" s="40"/>
      <c r="BQ276" s="40"/>
      <c r="BR276" s="41"/>
      <c r="BS276" s="41"/>
      <c r="BT276" s="41" t="str">
        <f>VLOOKUP(Data!$BR276,'Key 1'!$B$1:$D$15,2,FALSE)</f>
        <v>TI</v>
      </c>
      <c r="BU276" s="41" t="str">
        <f>VLOOKUP(Data!$BS276,'Key 1'!$B$1:$D$15,2,FALSE)</f>
        <v>TI</v>
      </c>
      <c r="BV276" s="41">
        <f>VLOOKUP(Data!$BR276,'Key 1'!$B$1:$D$15,3,FALSE)</f>
        <v>0</v>
      </c>
      <c r="BW276" s="41">
        <f>VLOOKUP(Data!$BS276,'Key 1'!$B$1:$D$15,3,FALSE)</f>
        <v>0</v>
      </c>
      <c r="BX276" s="41" t="str">
        <f>IF(Data!$BK276="DG",IF(INT(Data!$BB276)-Data!$BB276&lt;0,"Low","High"),IF(Data!$BK276="MG",IF(INT(Data!$BC276)-Data!$BC276&lt;0,"Low","High"),IF(Data!$BK276="LG",IF(INT(Data!$BD276)-Data!$BD276&lt;0,"Low","High"),"High")))</f>
        <v>High</v>
      </c>
      <c r="BY276" s="41" t="str">
        <f>IF(Data!$BL276="DG",IF(INT(Data!$BB276)-Data!$BB276&lt;0,"Low","High"),IF(Data!$BL276="MG",IF(INT(Data!$BC276)-Data!$BC276&lt;0,"Low","High"),IF(Data!$BL276="LG",IF(INT(Data!$BD276)-Data!$BD276&lt;0,"Low","High"),"High")))</f>
        <v>High</v>
      </c>
      <c r="BZ276" s="41" t="str">
        <f>IF(AND(Data!$BX276="High",Data!$BY276="High"),"High","Low")</f>
        <v>High</v>
      </c>
      <c r="CA276" s="41" t="str">
        <f>IF(AND(Data!$BM276=Data!$BT276,Data!$BN276=Data!$BU276),"Matched",IF(Data!$BM276=Data!$BT276,"Sec Missed", IF(Data!$BN276=Data!$BU276," Pri Missed", "Both Missed")))</f>
        <v>Both Missed</v>
      </c>
      <c r="CB276" s="42">
        <v>100.0</v>
      </c>
      <c r="CC276" s="42">
        <v>100.0</v>
      </c>
      <c r="CD276" s="42">
        <v>100.0</v>
      </c>
      <c r="CE276" s="43" t="s">
        <v>3</v>
      </c>
      <c r="CF276" s="43" t="s">
        <v>3</v>
      </c>
      <c r="CG276" s="43" t="s">
        <v>96</v>
      </c>
      <c r="CH276" s="45" t="s">
        <v>3</v>
      </c>
      <c r="CI276" s="43" t="s">
        <v>97</v>
      </c>
      <c r="CJ276" s="42">
        <v>100.0</v>
      </c>
      <c r="CK276" s="43" t="s">
        <v>96</v>
      </c>
      <c r="CL276" s="43" t="s">
        <v>98</v>
      </c>
      <c r="CM276" s="42">
        <v>100.0</v>
      </c>
      <c r="CN276" s="43" t="s">
        <v>104</v>
      </c>
      <c r="CO276" s="1"/>
      <c r="CP276" s="1"/>
      <c r="CQ276" s="1"/>
      <c r="CR276" s="1"/>
      <c r="CS276" s="1"/>
      <c r="CT276" s="1"/>
      <c r="CU276" s="1"/>
    </row>
    <row r="277" ht="48.0" customHeight="1">
      <c r="A277" s="28">
        <v>2431.0</v>
      </c>
      <c r="B277" s="29">
        <v>11.0</v>
      </c>
      <c r="C277" s="30">
        <v>16.0</v>
      </c>
      <c r="D277" s="30">
        <v>1.0</v>
      </c>
      <c r="E277" s="30">
        <v>2.0</v>
      </c>
      <c r="F277" s="30">
        <v>7.0</v>
      </c>
      <c r="G277" s="30">
        <v>27.0</v>
      </c>
      <c r="H277" s="30">
        <v>25.0</v>
      </c>
      <c r="I277" s="30">
        <v>18.0</v>
      </c>
      <c r="J277" s="30">
        <v>25.0</v>
      </c>
      <c r="K277" s="30">
        <v>23.0</v>
      </c>
      <c r="L277" s="30">
        <v>9.5</v>
      </c>
      <c r="M277" s="30">
        <v>7.0</v>
      </c>
      <c r="N277" s="30">
        <v>18.0</v>
      </c>
      <c r="O277" s="31">
        <f>LARGE(Data!$K277:$N277,1)</f>
        <v>23</v>
      </c>
      <c r="P277" s="31">
        <f>LARGE(Data!$K277:$N277,2)</f>
        <v>18</v>
      </c>
      <c r="Q277" s="31">
        <f>LARGE(Data!$K277:$N277,3)</f>
        <v>9.5</v>
      </c>
      <c r="R277" s="31">
        <f>LARGE(Data!$K277:$N277,4)</f>
        <v>7</v>
      </c>
      <c r="S277" s="32">
        <f>LARGE(Data!$C277:$F277,1)</f>
        <v>16</v>
      </c>
      <c r="T277" s="32">
        <f>LARGE(Data!$C277:$F277,2)</f>
        <v>7</v>
      </c>
      <c r="U277" s="32">
        <f>LARGE(Data!$C277:$F277,3)</f>
        <v>2</v>
      </c>
      <c r="V277" s="32">
        <f>LARGE(Data!$C277:$F277,4)</f>
        <v>1</v>
      </c>
      <c r="W277" s="33">
        <f>LARGE(Data!$G277:$J277,1)</f>
        <v>27</v>
      </c>
      <c r="X277" s="33">
        <f>LARGE(Data!$G277:$J277,2)</f>
        <v>25</v>
      </c>
      <c r="Y277" s="33">
        <f>LARGE(Data!$G277:$J277,3)</f>
        <v>25</v>
      </c>
      <c r="Z277" s="33">
        <f>LARGE(Data!$G277:$J277,4)</f>
        <v>18</v>
      </c>
      <c r="AA277" s="30">
        <f>Data!$O277-Data!$P277</f>
        <v>5</v>
      </c>
      <c r="AB277" s="30">
        <f>Data!$P277-Data!$Q277</f>
        <v>8.5</v>
      </c>
      <c r="AC277" s="30">
        <f>Data!$Q277-Data!$R277</f>
        <v>2.5</v>
      </c>
      <c r="AD277" s="30">
        <f>(Data!$AA277+Data!$AB277)/SUM(Data!$AA277:$AC277)</f>
        <v>0.84375</v>
      </c>
      <c r="AE277" s="31">
        <f>Data!$AA277^2/SQRT(Data!$AA277^2+Data!$AB277^2+Data!$AC277^2)</f>
        <v>2.457365936</v>
      </c>
      <c r="AF277" s="31">
        <f>Data!$AB277^2/SQRT(Data!$AA277^2+Data!$AB277^2+Data!$AC277^2)</f>
        <v>7.101787555</v>
      </c>
      <c r="AG277" s="31">
        <f>Data!$AC277^2/SQRT(Data!$AA277^2+Data!$AB277^2+Data!$AC277^2)</f>
        <v>0.614341484</v>
      </c>
      <c r="AH277" s="30">
        <f>Data!$S277-Data!$T277</f>
        <v>9</v>
      </c>
      <c r="AI277" s="30">
        <f>Data!$T277-Data!$U277</f>
        <v>5</v>
      </c>
      <c r="AJ277" s="30">
        <f>Data!$U277-Data!$V277</f>
        <v>1</v>
      </c>
      <c r="AK277" s="30">
        <f>(Data!$AH277+Data!$AI277)/(Data!$AH277+Data!$AI277+Data!$AJ277)</f>
        <v>0.9333333333</v>
      </c>
      <c r="AL277" s="32">
        <f>Data!$AH277^2/SQRT(Data!$AH277^2+Data!$AI277^2+Data!$AJ277^2)</f>
        <v>7.830565561</v>
      </c>
      <c r="AM277" s="32">
        <f>Data!$AI277^2/SQRT(Data!$AH277^2+Data!$AI277^2+Data!$AJ277^2)</f>
        <v>2.416841223</v>
      </c>
      <c r="AN277" s="32">
        <f>Data!$AJ277^2/SQRT(Data!$AH277^2+Data!$AI277^2+Data!$AJ277^2)</f>
        <v>0.0966736489</v>
      </c>
      <c r="AO277" s="30">
        <f>Data!$W277-Data!$X277</f>
        <v>2</v>
      </c>
      <c r="AP277" s="30">
        <f>Data!$X277-Data!$Y277</f>
        <v>0</v>
      </c>
      <c r="AQ277" s="30">
        <f>Data!$Y277-Data!$Z277</f>
        <v>7</v>
      </c>
      <c r="AR277" s="30">
        <f>(Data!$AO277+Data!$AP277)/(Data!$AO277+Data!$AP277+Data!$AQ277)</f>
        <v>0.2222222222</v>
      </c>
      <c r="AS277" s="33">
        <f>Data!$AO277^2/SQRT(Data!$AO277^2+Data!$AP277^2+Data!$AQ277^2)</f>
        <v>0.5494422558</v>
      </c>
      <c r="AT277" s="33">
        <f>Data!$AP277^2/SQRT(Data!$AO277^2+Data!$AP277^2+Data!$AQ277^2)</f>
        <v>0</v>
      </c>
      <c r="AU277" s="33">
        <f>Data!$AQ277^2/SQRT(Data!$AO277^2+Data!$AP277^2+Data!$AQ277^2)</f>
        <v>6.730667633</v>
      </c>
      <c r="AV277" s="34">
        <f>_xlfn.VAR.P(Data!$K277:$N277)</f>
        <v>41.421875</v>
      </c>
      <c r="AW277" s="35">
        <f>_xlfn.VAR.P(Data!$C277:$F277)</f>
        <v>35.25</v>
      </c>
      <c r="AX277" s="36">
        <f>_xlfn.VAR.P(Data!$G277:$J277)</f>
        <v>11.6875</v>
      </c>
      <c r="AY277" s="37"/>
      <c r="AZ277" s="38"/>
      <c r="BA277" s="39"/>
      <c r="BB277" s="30" t="str">
        <f>IF(AND(Data!$AE277&gt;Data!$AF277,Data!$AE277&gt;Data!$AG277),"1",IF(AND(Data!$AF277&gt;Data!$AE277,Data!$AF277&gt;Data!$AG277),IF(Data!$AF277&lt;2.5*Data!$AE277,"1.2",IF(OR(Data!$AE277&gt;2.5,Data!$AE277+Data!$AF277+Data!$AG277&lt;9),"2.2","2")),IF(AND(Data!$AG277&gt;3.5*Data!$AE277,Data!$AG277&gt;3.5*Data!$AF277,Data!$AE277+Data!$AF277+Data!$AG277&gt;11,Data!$AE277+Data!$AF277&lt;2,Data!$Q277&gt;=18),"3",IF((Data!$AE277&gt;3*Data!$AF277),"1.3",IF(AND(Data!$AF277&gt;3*Data!$AE277,Data!$AF277&gt;2),"2.3","3.3")))))</f>
        <v>2</v>
      </c>
      <c r="BC277" s="30" t="str">
        <f>IF(AND(Data!$AL277&gt;Data!$AM277,Data!$AL277&gt;Data!$AN277),"1",IF(AND(Data!$AM277&gt;Data!$AL277,Data!$AM277&gt;Data!$AN277),IF(Data!$AM277&lt;2.5*Data!$AL277,"1.2",IF(OR(Data!$AL277&gt;2.5,Data!$AL277+Data!$AM277+Data!$AN277&lt;9),"2.2","2")),IF(AND(Data!$AN277&gt;3.5*Data!$AL277,Data!$AN277&gt;3.5*Data!$AM277,Data!$AL277+Data!$AM277+Data!$AN277&gt;11,Data!$AL277+Data!$AM277&lt;2,Data!$U277&gt;=18),"3",IF((Data!$AL277&gt;3*Data!$AM277),"1.3",IF(AND(Data!$AM277&gt;3*Data!$AL277,Data!$AM277&gt;2),"2.3","3.3")))))</f>
        <v>1</v>
      </c>
      <c r="BD277" s="30" t="str">
        <f>IF(AND(Data!$AS277&gt;Data!$AT277,Data!$AS277&gt;Data!$AU277),"1",IF(AND(Data!$AT277&gt;Data!$AS277,Data!$AT277&gt;Data!$AU277),IF(Data!$AT277&lt;2.5*Data!$AS277,"1.2",IF(OR(Data!$AS277&gt;2.5,Data!$AS277+Data!$AT277+Data!$AU277&lt;9),"2.2","2")),IF(AND(Data!$AU277&gt;3.5*Data!$AS277,Data!$AU277&gt;3.5*Data!$AT277,Data!$AS277+Data!$AT277+Data!$AU277&gt;11,Data!$AS277+Data!$AT277&lt;2,Data!$Y277&gt;=18),"3",IF((Data!$AS277&gt;3*Data!$AT277),"1.3",IF(AND(Data!$AT277&gt;3*Data!$AS277,Data!$AT277&gt;2),"2.3","3.3")))))</f>
        <v>1.3</v>
      </c>
      <c r="BE277" s="30" t="str">
        <f t="array" ref="BE277">XLOOKUP(Data!$O277,Data!$K277:$N277,$K$1:$N$1,"?",0,1)&amp;XLOOKUP(Data!$P277,Data!$K277:$N277,$K$1:$N$1,"?",0,1)&amp;XLOOKUP(Data!$Q277,Data!$K277:$N277,$K$1:$N$1,"?",0,1)</f>
        <v>DCI</v>
      </c>
      <c r="BF277" s="30" t="str">
        <f t="array" ref="BF277">XLOOKUP(Data!$S277,Data!$C277:$F277,$C$1:$F$1,"?",0,1)&amp;XLOOKUP(Data!$T277,Data!$C277:$F277,$C$1:$F$1,"?",0,1)&amp;XLOOKUP(Data!$U277,Data!$C277:$F277,$C$1:$F$1,"?",0,1)</f>
        <v>DCS</v>
      </c>
      <c r="BG277" s="30" t="str">
        <f t="array" ref="BG277">XLOOKUP(Data!$W277,Data!$G277:$J277,$G$1:$J$1,"?",0,1)&amp;XLOOKUP(Data!$X277,Data!$G277:$J277,$G$1:$J$1,"?",0,1)&amp;XLOOKUP(Data!$Y277,Data!$G277:$J277,$G$1:$J$1,"?",0,1)</f>
        <v>DII</v>
      </c>
      <c r="BH277" s="30" t="str">
        <f>VLOOKUP(LEFT(Data!$BE277,Data!$BB277),'Key 2'!$A$1:$C$40,2,FALSE)</f>
        <v>DC</v>
      </c>
      <c r="BI277" s="30" t="str">
        <f>VLOOKUP(LEFT(Data!$BF277,Data!$BC277),'Key 2'!$A$1:$C$40,2,FALSE)</f>
        <v>D</v>
      </c>
      <c r="BJ277" s="30" t="str">
        <f>VLOOKUP(LEFT(Data!$BG277,Data!$BD277),'Key 2'!$A$1:$C$40,2,FALSE)</f>
        <v>D</v>
      </c>
      <c r="BK277" s="30" t="str">
        <f>IF(AND(Data!$AV277&gt;=15,Data!$O277&gt;=20),"DG",IF(AND(Data!$AW277&gt;=15,Data!$S277&gt;=20),"MG",IF(AND(Data!$AV277&gt;=15,Data!$W277&gt;=20),"LG","0")))</f>
        <v>DG</v>
      </c>
      <c r="BL277" s="30" t="str">
        <f>IF(AND(Data!$BK277="DG",Data!$AW277&gt;=15,Data!$S277&gt;=20,Data!$BH277&lt;&gt;Data!$BI277),"MG","LG")</f>
        <v>LG</v>
      </c>
      <c r="BM277" s="30" t="str">
        <f>IF(Data!$BK277="DG",Data!$BH277,IF(Data!$BK277="MG",Data!$BI277,Data!$BJ277))</f>
        <v>DC</v>
      </c>
      <c r="BN277" s="30" t="str">
        <f>IF(Data!$BL277="DG",Data!$BH277,IF(Data!$BL277="MG",Data!$BI277,Data!$BJ277))</f>
        <v>D</v>
      </c>
      <c r="BO277" s="40"/>
      <c r="BP277" s="40"/>
      <c r="BQ277" s="40"/>
      <c r="BR277" s="41"/>
      <c r="BS277" s="41"/>
      <c r="BT277" s="41" t="str">
        <f>VLOOKUP(Data!$BR277,'Key 1'!$B$1:$D$15,2,FALSE)</f>
        <v>TI</v>
      </c>
      <c r="BU277" s="41" t="str">
        <f>VLOOKUP(Data!$BS277,'Key 1'!$B$1:$D$15,2,FALSE)</f>
        <v>TI</v>
      </c>
      <c r="BV277" s="41">
        <f>VLOOKUP(Data!$BR277,'Key 1'!$B$1:$D$15,3,FALSE)</f>
        <v>0</v>
      </c>
      <c r="BW277" s="41">
        <f>VLOOKUP(Data!$BS277,'Key 1'!$B$1:$D$15,3,FALSE)</f>
        <v>0</v>
      </c>
      <c r="BX277" s="41" t="str">
        <f>IF(Data!$BK277="DG",IF(INT(Data!$BB277)-Data!$BB277&lt;0,"Low","High"),IF(Data!$BK277="MG",IF(INT(Data!$BC277)-Data!$BC277&lt;0,"Low","High"),IF(Data!$BK277="LG",IF(INT(Data!$BD277)-Data!$BD277&lt;0,"Low","High"),"High")))</f>
        <v>High</v>
      </c>
      <c r="BY277" s="41" t="str">
        <f>IF(Data!$BL277="DG",IF(INT(Data!$BB277)-Data!$BB277&lt;0,"Low","High"),IF(Data!$BL277="MG",IF(INT(Data!$BC277)-Data!$BC277&lt;0,"Low","High"),IF(Data!$BL277="LG",IF(INT(Data!$BD277)-Data!$BD277&lt;0,"Low","High"),"High")))</f>
        <v>Low</v>
      </c>
      <c r="BZ277" s="41" t="str">
        <f>IF(AND(Data!$BX277="High",Data!$BY277="High"),"High","Low")</f>
        <v>Low</v>
      </c>
      <c r="CA277" s="41" t="str">
        <f>IF(AND(Data!$BM277=Data!$BT277,Data!$BN277=Data!$BU277),"Matched",IF(Data!$BM277=Data!$BT277,"Sec Missed", IF(Data!$BN277=Data!$BU277," Pri Missed", "Both Missed")))</f>
        <v>Both Missed</v>
      </c>
      <c r="CB277" s="42">
        <v>96.8</v>
      </c>
      <c r="CC277" s="42">
        <v>100.0</v>
      </c>
      <c r="CD277" s="42">
        <v>100.0</v>
      </c>
      <c r="CE277" s="43" t="s">
        <v>17</v>
      </c>
      <c r="CF277" s="43" t="s">
        <v>0</v>
      </c>
      <c r="CG277" s="43" t="s">
        <v>101</v>
      </c>
      <c r="CH277" s="45" t="s">
        <v>17</v>
      </c>
      <c r="CI277" s="43" t="s">
        <v>97</v>
      </c>
      <c r="CJ277" s="42">
        <v>96.8</v>
      </c>
      <c r="CK277" s="43" t="s">
        <v>0</v>
      </c>
      <c r="CL277" s="43" t="s">
        <v>102</v>
      </c>
      <c r="CM277" s="42">
        <v>100.0</v>
      </c>
      <c r="CN277" s="43" t="s">
        <v>99</v>
      </c>
      <c r="CO277" s="1"/>
      <c r="CP277" s="1"/>
      <c r="CQ277" s="1"/>
      <c r="CR277" s="1"/>
      <c r="CS277" s="1"/>
      <c r="CT277" s="1"/>
      <c r="CU277" s="1"/>
    </row>
    <row r="278" ht="48.0" customHeight="1">
      <c r="A278" s="28">
        <v>2432.0</v>
      </c>
      <c r="B278" s="29">
        <v>28.0</v>
      </c>
      <c r="C278" s="30">
        <v>19.0</v>
      </c>
      <c r="D278" s="30">
        <v>14.0</v>
      </c>
      <c r="E278" s="30">
        <v>11.0</v>
      </c>
      <c r="F278" s="30">
        <v>23.0</v>
      </c>
      <c r="G278" s="30">
        <v>14.0</v>
      </c>
      <c r="H278" s="30">
        <v>12.0</v>
      </c>
      <c r="I278" s="30">
        <v>15.0</v>
      </c>
      <c r="J278" s="30">
        <v>14.0</v>
      </c>
      <c r="K278" s="30">
        <v>16.0</v>
      </c>
      <c r="L278" s="30">
        <v>12.0</v>
      </c>
      <c r="M278" s="30">
        <v>12.0</v>
      </c>
      <c r="N278" s="30">
        <v>19.0</v>
      </c>
      <c r="O278" s="31">
        <f>LARGE(Data!$K278:$N278,1)</f>
        <v>19</v>
      </c>
      <c r="P278" s="31">
        <f>LARGE(Data!$K278:$N278,2)</f>
        <v>16</v>
      </c>
      <c r="Q278" s="31">
        <f>LARGE(Data!$K278:$N278,3)</f>
        <v>12</v>
      </c>
      <c r="R278" s="31">
        <f>LARGE(Data!$K278:$N278,4)</f>
        <v>12</v>
      </c>
      <c r="S278" s="32">
        <f>LARGE(Data!$C278:$F278,1)</f>
        <v>23</v>
      </c>
      <c r="T278" s="32">
        <f>LARGE(Data!$C278:$F278,2)</f>
        <v>19</v>
      </c>
      <c r="U278" s="32">
        <f>LARGE(Data!$C278:$F278,3)</f>
        <v>14</v>
      </c>
      <c r="V278" s="32">
        <f>LARGE(Data!$C278:$F278,4)</f>
        <v>11</v>
      </c>
      <c r="W278" s="33">
        <f>LARGE(Data!$G278:$J278,1)</f>
        <v>15</v>
      </c>
      <c r="X278" s="33">
        <f>LARGE(Data!$G278:$J278,2)</f>
        <v>14</v>
      </c>
      <c r="Y278" s="33">
        <f>LARGE(Data!$G278:$J278,3)</f>
        <v>14</v>
      </c>
      <c r="Z278" s="33">
        <f>LARGE(Data!$G278:$J278,4)</f>
        <v>12</v>
      </c>
      <c r="AA278" s="30">
        <f>Data!$O278-Data!$P278</f>
        <v>3</v>
      </c>
      <c r="AB278" s="30">
        <f>Data!$P278-Data!$Q278</f>
        <v>4</v>
      </c>
      <c r="AC278" s="30">
        <f>Data!$Q278-Data!$R278</f>
        <v>0</v>
      </c>
      <c r="AD278" s="30">
        <f>(Data!$AA278+Data!$AB278)/SUM(Data!$AA278:$AC278)</f>
        <v>1</v>
      </c>
      <c r="AE278" s="31">
        <f>Data!$AA278^2/SQRT(Data!$AA278^2+Data!$AB278^2+Data!$AC278^2)</f>
        <v>1.8</v>
      </c>
      <c r="AF278" s="31">
        <f>Data!$AB278^2/SQRT(Data!$AA278^2+Data!$AB278^2+Data!$AC278^2)</f>
        <v>3.2</v>
      </c>
      <c r="AG278" s="31">
        <f>Data!$AC278^2/SQRT(Data!$AA278^2+Data!$AB278^2+Data!$AC278^2)</f>
        <v>0</v>
      </c>
      <c r="AH278" s="30">
        <f>Data!$S278-Data!$T278</f>
        <v>4</v>
      </c>
      <c r="AI278" s="30">
        <f>Data!$T278-Data!$U278</f>
        <v>5</v>
      </c>
      <c r="AJ278" s="30">
        <f>Data!$U278-Data!$V278</f>
        <v>3</v>
      </c>
      <c r="AK278" s="30">
        <f>(Data!$AH278+Data!$AI278)/(Data!$AH278+Data!$AI278+Data!$AJ278)</f>
        <v>0.75</v>
      </c>
      <c r="AL278" s="32">
        <f>Data!$AH278^2/SQRT(Data!$AH278^2+Data!$AI278^2+Data!$AJ278^2)</f>
        <v>2.2627417</v>
      </c>
      <c r="AM278" s="32">
        <f>Data!$AI278^2/SQRT(Data!$AH278^2+Data!$AI278^2+Data!$AJ278^2)</f>
        <v>3.535533906</v>
      </c>
      <c r="AN278" s="32">
        <f>Data!$AJ278^2/SQRT(Data!$AH278^2+Data!$AI278^2+Data!$AJ278^2)</f>
        <v>1.272792206</v>
      </c>
      <c r="AO278" s="30">
        <f>Data!$W278-Data!$X278</f>
        <v>1</v>
      </c>
      <c r="AP278" s="30">
        <f>Data!$X278-Data!$Y278</f>
        <v>0</v>
      </c>
      <c r="AQ278" s="30">
        <f>Data!$Y278-Data!$Z278</f>
        <v>2</v>
      </c>
      <c r="AR278" s="30">
        <f>(Data!$AO278+Data!$AP278)/(Data!$AO278+Data!$AP278+Data!$AQ278)</f>
        <v>0.3333333333</v>
      </c>
      <c r="AS278" s="33">
        <f>Data!$AO278^2/SQRT(Data!$AO278^2+Data!$AP278^2+Data!$AQ278^2)</f>
        <v>0.4472135955</v>
      </c>
      <c r="AT278" s="33">
        <f>Data!$AP278^2/SQRT(Data!$AO278^2+Data!$AP278^2+Data!$AQ278^2)</f>
        <v>0</v>
      </c>
      <c r="AU278" s="33">
        <f>Data!$AQ278^2/SQRT(Data!$AO278^2+Data!$AP278^2+Data!$AQ278^2)</f>
        <v>1.788854382</v>
      </c>
      <c r="AV278" s="34">
        <f>_xlfn.VAR.P(Data!$K278:$N278)</f>
        <v>8.6875</v>
      </c>
      <c r="AW278" s="35">
        <f>_xlfn.VAR.P(Data!$C278:$F278)</f>
        <v>21.1875</v>
      </c>
      <c r="AX278" s="36">
        <f>_xlfn.VAR.P(Data!$G278:$J278)</f>
        <v>1.1875</v>
      </c>
      <c r="AY278" s="37"/>
      <c r="AZ278" s="38"/>
      <c r="BA278" s="39"/>
      <c r="BB278" s="30" t="str">
        <f>IF(AND(Data!$AE278&gt;Data!$AF278,Data!$AE278&gt;Data!$AG278),"1",IF(AND(Data!$AF278&gt;Data!$AE278,Data!$AF278&gt;Data!$AG278),IF(Data!$AF278&lt;2.5*Data!$AE278,"1.2",IF(OR(Data!$AE278&gt;2.5,Data!$AE278+Data!$AF278+Data!$AG278&lt;9),"2.2","2")),IF(AND(Data!$AG278&gt;3.5*Data!$AE278,Data!$AG278&gt;3.5*Data!$AF278,Data!$AE278+Data!$AF278+Data!$AG278&gt;11,Data!$AE278+Data!$AF278&lt;2,Data!$Q278&gt;=18),"3",IF((Data!$AE278&gt;3*Data!$AF278),"1.3",IF(AND(Data!$AF278&gt;3*Data!$AE278,Data!$AF278&gt;2),"2.3","3.3")))))</f>
        <v>1.2</v>
      </c>
      <c r="BC278" s="30" t="str">
        <f>IF(AND(Data!$AL278&gt;Data!$AM278,Data!$AL278&gt;Data!$AN278),"1",IF(AND(Data!$AM278&gt;Data!$AL278,Data!$AM278&gt;Data!$AN278),IF(Data!$AM278&lt;2.5*Data!$AL278,"1.2",IF(OR(Data!$AL278&gt;2.5,Data!$AL278+Data!$AM278+Data!$AN278&lt;9),"2.2","2")),IF(AND(Data!$AN278&gt;3.5*Data!$AL278,Data!$AN278&gt;3.5*Data!$AM278,Data!$AL278+Data!$AM278+Data!$AN278&gt;11,Data!$AL278+Data!$AM278&lt;2,Data!$U278&gt;=18),"3",IF((Data!$AL278&gt;3*Data!$AM278),"1.3",IF(AND(Data!$AM278&gt;3*Data!$AL278,Data!$AM278&gt;2),"2.3","3.3")))))</f>
        <v>1.2</v>
      </c>
      <c r="BD278" s="30" t="str">
        <f>IF(AND(Data!$AS278&gt;Data!$AT278,Data!$AS278&gt;Data!$AU278),"1",IF(AND(Data!$AT278&gt;Data!$AS278,Data!$AT278&gt;Data!$AU278),IF(Data!$AT278&lt;2.5*Data!$AS278,"1.2",IF(OR(Data!$AS278&gt;2.5,Data!$AS278+Data!$AT278+Data!$AU278&lt;9),"2.2","2")),IF(AND(Data!$AU278&gt;3.5*Data!$AS278,Data!$AU278&gt;3.5*Data!$AT278,Data!$AS278+Data!$AT278+Data!$AU278&gt;11,Data!$AS278+Data!$AT278&lt;2,Data!$Y278&gt;=18),"3",IF((Data!$AS278&gt;3*Data!$AT278),"1.3",IF(AND(Data!$AT278&gt;3*Data!$AS278,Data!$AT278&gt;2),"2.3","3.3")))))</f>
        <v>1.3</v>
      </c>
      <c r="BE278" s="30" t="str">
        <f t="array" ref="BE278">XLOOKUP(Data!$O278,Data!$K278:$N278,$K$1:$N$1,"?",0,1)&amp;XLOOKUP(Data!$P278,Data!$K278:$N278,$K$1:$N$1,"?",0,1)&amp;XLOOKUP(Data!$Q278,Data!$K278:$N278,$K$1:$N$1,"?",0,1)</f>
        <v>CDI</v>
      </c>
      <c r="BF278" s="30" t="str">
        <f t="array" ref="BF278">XLOOKUP(Data!$S278,Data!$C278:$F278,$C$1:$F$1,"?",0,1)&amp;XLOOKUP(Data!$T278,Data!$C278:$F278,$C$1:$F$1,"?",0,1)&amp;XLOOKUP(Data!$U278,Data!$C278:$F278,$C$1:$F$1,"?",0,1)</f>
        <v>CDI</v>
      </c>
      <c r="BG278" s="30" t="str">
        <f t="array" ref="BG278">XLOOKUP(Data!$W278,Data!$G278:$J278,$G$1:$J$1,"?",0,1)&amp;XLOOKUP(Data!$X278,Data!$G278:$J278,$G$1:$J$1,"?",0,1)&amp;XLOOKUP(Data!$Y278,Data!$G278:$J278,$G$1:$J$1,"?",0,1)</f>
        <v>SDD</v>
      </c>
      <c r="BH278" s="30" t="str">
        <f>VLOOKUP(LEFT(Data!$BE278,Data!$BB278),'Key 2'!$A$1:$C$40,2,FALSE)</f>
        <v>C</v>
      </c>
      <c r="BI278" s="30" t="str">
        <f>VLOOKUP(LEFT(Data!$BF278,Data!$BC278),'Key 2'!$A$1:$C$40,2,FALSE)</f>
        <v>C</v>
      </c>
      <c r="BJ278" s="30" t="str">
        <f>VLOOKUP(LEFT(Data!$BG278,Data!$BD278),'Key 2'!$A$1:$C$40,2,FALSE)</f>
        <v>S</v>
      </c>
      <c r="BK278" s="30" t="str">
        <f>IF(AND(Data!$AV278&gt;=15,Data!$O278&gt;=20),"DG",IF(AND(Data!$AW278&gt;=15,Data!$S278&gt;=20),"MG",IF(AND(Data!$AV278&gt;=15,Data!$W278&gt;=20),"LG","0")))</f>
        <v>MG</v>
      </c>
      <c r="BL278" s="30" t="str">
        <f>IF(AND(Data!$BK278="DG",Data!$AW278&gt;=15,Data!$S278&gt;=20,Data!$BH278&lt;&gt;Data!$BI278),"MG","LG")</f>
        <v>LG</v>
      </c>
      <c r="BM278" s="30" t="str">
        <f>IF(Data!$BK278="DG",Data!$BH278,IF(Data!$BK278="MG",Data!$BI278,Data!$BJ278))</f>
        <v>C</v>
      </c>
      <c r="BN278" s="30" t="str">
        <f>IF(Data!$BL278="DG",Data!$BH278,IF(Data!$BL278="MG",Data!$BI278,Data!$BJ278))</f>
        <v>S</v>
      </c>
      <c r="BO278" s="40"/>
      <c r="BP278" s="40"/>
      <c r="BQ278" s="40"/>
      <c r="BR278" s="41"/>
      <c r="BS278" s="41"/>
      <c r="BT278" s="41" t="str">
        <f>VLOOKUP(Data!$BR278,'Key 1'!$B$1:$D$15,2,FALSE)</f>
        <v>TI</v>
      </c>
      <c r="BU278" s="41" t="str">
        <f>VLOOKUP(Data!$BS278,'Key 1'!$B$1:$D$15,2,FALSE)</f>
        <v>TI</v>
      </c>
      <c r="BV278" s="41">
        <f>VLOOKUP(Data!$BR278,'Key 1'!$B$1:$D$15,3,FALSE)</f>
        <v>0</v>
      </c>
      <c r="BW278" s="41">
        <f>VLOOKUP(Data!$BS278,'Key 1'!$B$1:$D$15,3,FALSE)</f>
        <v>0</v>
      </c>
      <c r="BX278" s="41" t="str">
        <f>IF(Data!$BK278="DG",IF(INT(Data!$BB278)-Data!$BB278&lt;0,"Low","High"),IF(Data!$BK278="MG",IF(INT(Data!$BC278)-Data!$BC278&lt;0,"Low","High"),IF(Data!$BK278="LG",IF(INT(Data!$BD278)-Data!$BD278&lt;0,"Low","High"),"High")))</f>
        <v>Low</v>
      </c>
      <c r="BY278" s="41" t="str">
        <f>IF(Data!$BL278="DG",IF(INT(Data!$BB278)-Data!$BB278&lt;0,"Low","High"),IF(Data!$BL278="MG",IF(INT(Data!$BC278)-Data!$BC278&lt;0,"Low","High"),IF(Data!$BL278="LG",IF(INT(Data!$BD278)-Data!$BD278&lt;0,"Low","High"),"High")))</f>
        <v>Low</v>
      </c>
      <c r="BZ278" s="41" t="str">
        <f>IF(AND(Data!$BX278="High",Data!$BY278="High"),"High","Low")</f>
        <v>Low</v>
      </c>
      <c r="CA278" s="41" t="str">
        <f>IF(AND(Data!$BM278=Data!$BT278,Data!$BN278=Data!$BU278),"Matched",IF(Data!$BM278=Data!$BT278,"Sec Missed", IF(Data!$BN278=Data!$BU278," Pri Missed", "Both Missed")))</f>
        <v>Both Missed</v>
      </c>
      <c r="CB278" s="43" t="s">
        <v>100</v>
      </c>
      <c r="CC278" s="42">
        <v>100.0</v>
      </c>
      <c r="CD278" s="43" t="s">
        <v>100</v>
      </c>
      <c r="CE278" s="44"/>
      <c r="CF278" s="43" t="s">
        <v>3</v>
      </c>
      <c r="CG278" s="44"/>
      <c r="CH278" s="45" t="s">
        <v>3</v>
      </c>
      <c r="CI278" s="43" t="s">
        <v>102</v>
      </c>
      <c r="CJ278" s="42">
        <v>100.0</v>
      </c>
      <c r="CK278" s="43" t="s">
        <v>3</v>
      </c>
      <c r="CL278" s="43" t="s">
        <v>102</v>
      </c>
      <c r="CM278" s="42">
        <v>100.0</v>
      </c>
      <c r="CN278" s="43" t="s">
        <v>99</v>
      </c>
      <c r="CO278" s="1"/>
      <c r="CP278" s="1"/>
      <c r="CQ278" s="1"/>
      <c r="CR278" s="1"/>
      <c r="CS278" s="1"/>
      <c r="CT278" s="1"/>
      <c r="CU278" s="1"/>
    </row>
    <row r="279" ht="48.0" customHeight="1">
      <c r="A279" s="28">
        <v>2433.0</v>
      </c>
      <c r="B279" s="29">
        <v>28.0</v>
      </c>
      <c r="C279" s="30">
        <v>5.0</v>
      </c>
      <c r="D279" s="30">
        <v>20.0</v>
      </c>
      <c r="E279" s="30">
        <v>13.0</v>
      </c>
      <c r="F279" s="30">
        <v>23.0</v>
      </c>
      <c r="G279" s="30">
        <v>4.0</v>
      </c>
      <c r="H279" s="30">
        <v>20.0</v>
      </c>
      <c r="I279" s="30">
        <v>15.0</v>
      </c>
      <c r="J279" s="30">
        <v>25.0</v>
      </c>
      <c r="K279" s="30">
        <v>4.0</v>
      </c>
      <c r="L279" s="30">
        <v>19.0</v>
      </c>
      <c r="M279" s="30">
        <v>13.0</v>
      </c>
      <c r="N279" s="30">
        <v>25.0</v>
      </c>
      <c r="O279" s="31">
        <f>LARGE(Data!$K279:$N279,1)</f>
        <v>25</v>
      </c>
      <c r="P279" s="31">
        <f>LARGE(Data!$K279:$N279,2)</f>
        <v>19</v>
      </c>
      <c r="Q279" s="31">
        <f>LARGE(Data!$K279:$N279,3)</f>
        <v>13</v>
      </c>
      <c r="R279" s="31">
        <f>LARGE(Data!$K279:$N279,4)</f>
        <v>4</v>
      </c>
      <c r="S279" s="32">
        <f>LARGE(Data!$C279:$F279,1)</f>
        <v>23</v>
      </c>
      <c r="T279" s="32">
        <f>LARGE(Data!$C279:$F279,2)</f>
        <v>20</v>
      </c>
      <c r="U279" s="32">
        <f>LARGE(Data!$C279:$F279,3)</f>
        <v>13</v>
      </c>
      <c r="V279" s="32">
        <f>LARGE(Data!$C279:$F279,4)</f>
        <v>5</v>
      </c>
      <c r="W279" s="33">
        <f>LARGE(Data!$G279:$J279,1)</f>
        <v>25</v>
      </c>
      <c r="X279" s="33">
        <f>LARGE(Data!$G279:$J279,2)</f>
        <v>20</v>
      </c>
      <c r="Y279" s="33">
        <f>LARGE(Data!$G279:$J279,3)</f>
        <v>15</v>
      </c>
      <c r="Z279" s="33">
        <f>LARGE(Data!$G279:$J279,4)</f>
        <v>4</v>
      </c>
      <c r="AA279" s="30">
        <f>Data!$O279-Data!$P279</f>
        <v>6</v>
      </c>
      <c r="AB279" s="30">
        <f>Data!$P279-Data!$Q279</f>
        <v>6</v>
      </c>
      <c r="AC279" s="30">
        <f>Data!$Q279-Data!$R279</f>
        <v>9</v>
      </c>
      <c r="AD279" s="30">
        <f>(Data!$AA279+Data!$AB279)/SUM(Data!$AA279:$AC279)</f>
        <v>0.5714285714</v>
      </c>
      <c r="AE279" s="31">
        <f>Data!$AA279^2/SQRT(Data!$AA279^2+Data!$AB279^2+Data!$AC279^2)</f>
        <v>2.9104275</v>
      </c>
      <c r="AF279" s="31">
        <f>Data!$AB279^2/SQRT(Data!$AA279^2+Data!$AB279^2+Data!$AC279^2)</f>
        <v>2.9104275</v>
      </c>
      <c r="AG279" s="31">
        <f>Data!$AC279^2/SQRT(Data!$AA279^2+Data!$AB279^2+Data!$AC279^2)</f>
        <v>6.548461876</v>
      </c>
      <c r="AH279" s="30">
        <f>Data!$S279-Data!$T279</f>
        <v>3</v>
      </c>
      <c r="AI279" s="30">
        <f>Data!$T279-Data!$U279</f>
        <v>7</v>
      </c>
      <c r="AJ279" s="30">
        <f>Data!$U279-Data!$V279</f>
        <v>8</v>
      </c>
      <c r="AK279" s="30">
        <f>(Data!$AH279+Data!$AI279)/(Data!$AH279+Data!$AI279+Data!$AJ279)</f>
        <v>0.5555555556</v>
      </c>
      <c r="AL279" s="32">
        <f>Data!$AH279^2/SQRT(Data!$AH279^2+Data!$AI279^2+Data!$AJ279^2)</f>
        <v>0.8148217144</v>
      </c>
      <c r="AM279" s="32">
        <f>Data!$AI279^2/SQRT(Data!$AH279^2+Data!$AI279^2+Data!$AJ279^2)</f>
        <v>4.436251556</v>
      </c>
      <c r="AN279" s="32">
        <f>Data!$AJ279^2/SQRT(Data!$AH279^2+Data!$AI279^2+Data!$AJ279^2)</f>
        <v>5.794287747</v>
      </c>
      <c r="AO279" s="30">
        <f>Data!$W279-Data!$X279</f>
        <v>5</v>
      </c>
      <c r="AP279" s="30">
        <f>Data!$X279-Data!$Y279</f>
        <v>5</v>
      </c>
      <c r="AQ279" s="30">
        <f>Data!$Y279-Data!$Z279</f>
        <v>11</v>
      </c>
      <c r="AR279" s="30">
        <f>(Data!$AO279+Data!$AP279)/(Data!$AO279+Data!$AP279+Data!$AQ279)</f>
        <v>0.4761904762</v>
      </c>
      <c r="AS279" s="33">
        <f>Data!$AO279^2/SQRT(Data!$AO279^2+Data!$AP279^2+Data!$AQ279^2)</f>
        <v>1.911797782</v>
      </c>
      <c r="AT279" s="33">
        <f>Data!$AP279^2/SQRT(Data!$AO279^2+Data!$AP279^2+Data!$AQ279^2)</f>
        <v>1.911797782</v>
      </c>
      <c r="AU279" s="33">
        <f>Data!$AQ279^2/SQRT(Data!$AO279^2+Data!$AP279^2+Data!$AQ279^2)</f>
        <v>9.253101266</v>
      </c>
      <c r="AV279" s="34">
        <f>_xlfn.VAR.P(Data!$K279:$N279)</f>
        <v>60.1875</v>
      </c>
      <c r="AW279" s="35">
        <f>_xlfn.VAR.P(Data!$C279:$F279)</f>
        <v>48.1875</v>
      </c>
      <c r="AX279" s="36">
        <f>_xlfn.VAR.P(Data!$G279:$J279)</f>
        <v>60.5</v>
      </c>
      <c r="AY279" s="37"/>
      <c r="AZ279" s="38"/>
      <c r="BA279" s="39"/>
      <c r="BB279" s="30" t="str">
        <f>IF(AND(Data!$AE279&gt;Data!$AF279,Data!$AE279&gt;Data!$AG279),"1",IF(AND(Data!$AF279&gt;Data!$AE279,Data!$AF279&gt;Data!$AG279),IF(Data!$AF279&lt;2.5*Data!$AE279,"1.2",IF(OR(Data!$AE279&gt;2.5,Data!$AE279+Data!$AF279+Data!$AG279&lt;9),"2.2","2")),IF(AND(Data!$AG279&gt;3.5*Data!$AE279,Data!$AG279&gt;3.5*Data!$AF279,Data!$AE279+Data!$AF279+Data!$AG279&gt;11,Data!$AE279+Data!$AF279&lt;2,Data!$Q279&gt;=18),"3",IF((Data!$AE279&gt;3*Data!$AF279),"1.3",IF(AND(Data!$AF279&gt;3*Data!$AE279,Data!$AF279&gt;2),"2.3","3.3")))))</f>
        <v>3.3</v>
      </c>
      <c r="BC279" s="30" t="str">
        <f>IF(AND(Data!$AL279&gt;Data!$AM279,Data!$AL279&gt;Data!$AN279),"1",IF(AND(Data!$AM279&gt;Data!$AL279,Data!$AM279&gt;Data!$AN279),IF(Data!$AM279&lt;2.5*Data!$AL279,"1.2",IF(OR(Data!$AL279&gt;2.5,Data!$AL279+Data!$AM279+Data!$AN279&lt;9),"2.2","2")),IF(AND(Data!$AN279&gt;3.5*Data!$AL279,Data!$AN279&gt;3.5*Data!$AM279,Data!$AL279+Data!$AM279+Data!$AN279&gt;11,Data!$AL279+Data!$AM279&lt;2,Data!$U279&gt;=18),"3",IF((Data!$AL279&gt;3*Data!$AM279),"1.3",IF(AND(Data!$AM279&gt;3*Data!$AL279,Data!$AM279&gt;2),"2.3","3.3")))))</f>
        <v>2.3</v>
      </c>
      <c r="BD279" s="30" t="str">
        <f>IF(AND(Data!$AS279&gt;Data!$AT279,Data!$AS279&gt;Data!$AU279),"1",IF(AND(Data!$AT279&gt;Data!$AS279,Data!$AT279&gt;Data!$AU279),IF(Data!$AT279&lt;2.5*Data!$AS279,"1.2",IF(OR(Data!$AS279&gt;2.5,Data!$AS279+Data!$AT279+Data!$AU279&lt;9),"2.2","2")),IF(AND(Data!$AU279&gt;3.5*Data!$AS279,Data!$AU279&gt;3.5*Data!$AT279,Data!$AS279+Data!$AT279+Data!$AU279&gt;11,Data!$AS279+Data!$AT279&lt;2,Data!$Y279&gt;=18),"3",IF((Data!$AS279&gt;3*Data!$AT279),"1.3",IF(AND(Data!$AT279&gt;3*Data!$AS279,Data!$AT279&gt;2),"2.3","3.3")))))</f>
        <v>3.3</v>
      </c>
      <c r="BE279" s="30" t="str">
        <f t="array" ref="BE279">XLOOKUP(Data!$O279,Data!$K279:$N279,$K$1:$N$1,"?",0,1)&amp;XLOOKUP(Data!$P279,Data!$K279:$N279,$K$1:$N$1,"?",0,1)&amp;XLOOKUP(Data!$Q279,Data!$K279:$N279,$K$1:$N$1,"?",0,1)</f>
        <v>CIS</v>
      </c>
      <c r="BF279" s="30" t="str">
        <f t="array" ref="BF279">XLOOKUP(Data!$S279,Data!$C279:$F279,$C$1:$F$1,"?",0,1)&amp;XLOOKUP(Data!$T279,Data!$C279:$F279,$C$1:$F$1,"?",0,1)&amp;XLOOKUP(Data!$U279,Data!$C279:$F279,$C$1:$F$1,"?",0,1)</f>
        <v>CIS</v>
      </c>
      <c r="BG279" s="30" t="str">
        <f t="array" ref="BG279">XLOOKUP(Data!$W279,Data!$G279:$J279,$G$1:$J$1,"?",0,1)&amp;XLOOKUP(Data!$X279,Data!$G279:$J279,$G$1:$J$1,"?",0,1)&amp;XLOOKUP(Data!$Y279,Data!$G279:$J279,$G$1:$J$1,"?",0,1)</f>
        <v>CIS</v>
      </c>
      <c r="BH279" s="30" t="str">
        <f>VLOOKUP(LEFT(Data!$BE279,Data!$BB279),'Key 2'!$A$1:$C$40,2,FALSE)</f>
        <v>ISC</v>
      </c>
      <c r="BI279" s="30" t="str">
        <f>VLOOKUP(LEFT(Data!$BF279,Data!$BC279),'Key 2'!$A$1:$C$40,2,FALSE)</f>
        <v>IC</v>
      </c>
      <c r="BJ279" s="30" t="str">
        <f>VLOOKUP(LEFT(Data!$BG279,Data!$BD279),'Key 2'!$A$1:$C$40,2,FALSE)</f>
        <v>ISC</v>
      </c>
      <c r="BK279" s="30" t="str">
        <f>IF(AND(Data!$AV279&gt;=15,Data!$O279&gt;=20),"DG",IF(AND(Data!$AW279&gt;=15,Data!$S279&gt;=20),"MG",IF(AND(Data!$AV279&gt;=15,Data!$W279&gt;=20),"LG","0")))</f>
        <v>DG</v>
      </c>
      <c r="BL279" s="30" t="str">
        <f>IF(AND(Data!$BK279="DG",Data!$AW279&gt;=15,Data!$S279&gt;=20,Data!$BH279&lt;&gt;Data!$BI279),"MG","LG")</f>
        <v>MG</v>
      </c>
      <c r="BM279" s="30" t="str">
        <f>IF(Data!$BK279="DG",Data!$BH279,IF(Data!$BK279="MG",Data!$BI279,Data!$BJ279))</f>
        <v>ISC</v>
      </c>
      <c r="BN279" s="30" t="str">
        <f>IF(Data!$BL279="DG",Data!$BH279,IF(Data!$BL279="MG",Data!$BI279,Data!$BJ279))</f>
        <v>IC</v>
      </c>
      <c r="BO279" s="40"/>
      <c r="BP279" s="40"/>
      <c r="BQ279" s="40"/>
      <c r="BR279" s="41"/>
      <c r="BS279" s="41"/>
      <c r="BT279" s="41" t="str">
        <f>VLOOKUP(Data!$BR279,'Key 1'!$B$1:$D$15,2,FALSE)</f>
        <v>TI</v>
      </c>
      <c r="BU279" s="41" t="str">
        <f>VLOOKUP(Data!$BS279,'Key 1'!$B$1:$D$15,2,FALSE)</f>
        <v>TI</v>
      </c>
      <c r="BV279" s="41">
        <f>VLOOKUP(Data!$BR279,'Key 1'!$B$1:$D$15,3,FALSE)</f>
        <v>0</v>
      </c>
      <c r="BW279" s="41">
        <f>VLOOKUP(Data!$BS279,'Key 1'!$B$1:$D$15,3,FALSE)</f>
        <v>0</v>
      </c>
      <c r="BX279" s="41" t="str">
        <f>IF(Data!$BK279="DG",IF(INT(Data!$BB279)-Data!$BB279&lt;0,"Low","High"),IF(Data!$BK279="MG",IF(INT(Data!$BC279)-Data!$BC279&lt;0,"Low","High"),IF(Data!$BK279="LG",IF(INT(Data!$BD279)-Data!$BD279&lt;0,"Low","High"),"High")))</f>
        <v>Low</v>
      </c>
      <c r="BY279" s="41" t="str">
        <f>IF(Data!$BL279="DG",IF(INT(Data!$BB279)-Data!$BB279&lt;0,"Low","High"),IF(Data!$BL279="MG",IF(INT(Data!$BC279)-Data!$BC279&lt;0,"Low","High"),IF(Data!$BL279="LG",IF(INT(Data!$BD279)-Data!$BD279&lt;0,"Low","High"),"High")))</f>
        <v>Low</v>
      </c>
      <c r="BZ279" s="41" t="str">
        <f>IF(AND(Data!$BX279="High",Data!$BY279="High"),"High","Low")</f>
        <v>Low</v>
      </c>
      <c r="CA279" s="41" t="str">
        <f>IF(AND(Data!$BM279=Data!$BT279,Data!$BN279=Data!$BU279),"Matched",IF(Data!$BM279=Data!$BT279,"Sec Missed", IF(Data!$BN279=Data!$BU279," Pri Missed", "Both Missed")))</f>
        <v>Both Missed</v>
      </c>
      <c r="CB279" s="42">
        <v>100.0</v>
      </c>
      <c r="CC279" s="42">
        <v>100.0</v>
      </c>
      <c r="CD279" s="42">
        <v>100.0</v>
      </c>
      <c r="CE279" s="43" t="s">
        <v>96</v>
      </c>
      <c r="CF279" s="43" t="s">
        <v>96</v>
      </c>
      <c r="CG279" s="43" t="s">
        <v>96</v>
      </c>
      <c r="CH279" s="45" t="s">
        <v>96</v>
      </c>
      <c r="CI279" s="43" t="s">
        <v>97</v>
      </c>
      <c r="CJ279" s="42">
        <v>100.0</v>
      </c>
      <c r="CK279" s="43" t="s">
        <v>96</v>
      </c>
      <c r="CL279" s="43" t="s">
        <v>98</v>
      </c>
      <c r="CM279" s="42">
        <v>100.0</v>
      </c>
      <c r="CN279" s="43" t="s">
        <v>99</v>
      </c>
      <c r="CO279" s="1"/>
      <c r="CP279" s="1"/>
      <c r="CQ279" s="1"/>
      <c r="CR279" s="1"/>
      <c r="CS279" s="1"/>
      <c r="CT279" s="1"/>
      <c r="CU279" s="1"/>
    </row>
    <row r="280" ht="48.0" customHeight="1">
      <c r="A280" s="28">
        <v>2434.0</v>
      </c>
      <c r="B280" s="29">
        <v>28.0</v>
      </c>
      <c r="C280" s="30">
        <v>20.0</v>
      </c>
      <c r="D280" s="30">
        <v>16.0</v>
      </c>
      <c r="E280" s="30">
        <v>15.0</v>
      </c>
      <c r="F280" s="30">
        <v>16.0</v>
      </c>
      <c r="G280" s="30">
        <v>24.0</v>
      </c>
      <c r="H280" s="30">
        <v>10.0</v>
      </c>
      <c r="I280" s="30">
        <v>4.0</v>
      </c>
      <c r="J280" s="30">
        <v>22.0</v>
      </c>
      <c r="K280" s="30">
        <v>22.0</v>
      </c>
      <c r="L280" s="30">
        <v>12.0</v>
      </c>
      <c r="M280" s="30">
        <v>8.0</v>
      </c>
      <c r="N280" s="30">
        <v>19.0</v>
      </c>
      <c r="O280" s="31">
        <f>LARGE(Data!$K280:$N280,1)</f>
        <v>22</v>
      </c>
      <c r="P280" s="31">
        <f>LARGE(Data!$K280:$N280,2)</f>
        <v>19</v>
      </c>
      <c r="Q280" s="31">
        <f>LARGE(Data!$K280:$N280,3)</f>
        <v>12</v>
      </c>
      <c r="R280" s="31">
        <f>LARGE(Data!$K280:$N280,4)</f>
        <v>8</v>
      </c>
      <c r="S280" s="32">
        <f>LARGE(Data!$C280:$F280,1)</f>
        <v>20</v>
      </c>
      <c r="T280" s="32">
        <f>LARGE(Data!$C280:$F280,2)</f>
        <v>16</v>
      </c>
      <c r="U280" s="32">
        <f>LARGE(Data!$C280:$F280,3)</f>
        <v>16</v>
      </c>
      <c r="V280" s="32">
        <f>LARGE(Data!$C280:$F280,4)</f>
        <v>15</v>
      </c>
      <c r="W280" s="33">
        <f>LARGE(Data!$G280:$J280,1)</f>
        <v>24</v>
      </c>
      <c r="X280" s="33">
        <f>LARGE(Data!$G280:$J280,2)</f>
        <v>22</v>
      </c>
      <c r="Y280" s="33">
        <f>LARGE(Data!$G280:$J280,3)</f>
        <v>10</v>
      </c>
      <c r="Z280" s="33">
        <f>LARGE(Data!$G280:$J280,4)</f>
        <v>4</v>
      </c>
      <c r="AA280" s="30">
        <f>Data!$O280-Data!$P280</f>
        <v>3</v>
      </c>
      <c r="AB280" s="30">
        <f>Data!$P280-Data!$Q280</f>
        <v>7</v>
      </c>
      <c r="AC280" s="30">
        <f>Data!$Q280-Data!$R280</f>
        <v>4</v>
      </c>
      <c r="AD280" s="30">
        <f>(Data!$AA280+Data!$AB280)/SUM(Data!$AA280:$AC280)</f>
        <v>0.7142857143</v>
      </c>
      <c r="AE280" s="31">
        <f>Data!$AA280^2/SQRT(Data!$AA280^2+Data!$AB280^2+Data!$AC280^2)</f>
        <v>1.046228749</v>
      </c>
      <c r="AF280" s="31">
        <f>Data!$AB280^2/SQRT(Data!$AA280^2+Data!$AB280^2+Data!$AC280^2)</f>
        <v>5.696134298</v>
      </c>
      <c r="AG280" s="31">
        <f>Data!$AC280^2/SQRT(Data!$AA280^2+Data!$AB280^2+Data!$AC280^2)</f>
        <v>1.85996222</v>
      </c>
      <c r="AH280" s="30">
        <f>Data!$S280-Data!$T280</f>
        <v>4</v>
      </c>
      <c r="AI280" s="30">
        <f>Data!$T280-Data!$U280</f>
        <v>0</v>
      </c>
      <c r="AJ280" s="30">
        <f>Data!$U280-Data!$V280</f>
        <v>1</v>
      </c>
      <c r="AK280" s="30">
        <f>(Data!$AH280+Data!$AI280)/(Data!$AH280+Data!$AI280+Data!$AJ280)</f>
        <v>0.8</v>
      </c>
      <c r="AL280" s="32">
        <f>Data!$AH280^2/SQRT(Data!$AH280^2+Data!$AI280^2+Data!$AJ280^2)</f>
        <v>3.880570001</v>
      </c>
      <c r="AM280" s="32">
        <f>Data!$AI280^2/SQRT(Data!$AH280^2+Data!$AI280^2+Data!$AJ280^2)</f>
        <v>0</v>
      </c>
      <c r="AN280" s="32">
        <f>Data!$AJ280^2/SQRT(Data!$AH280^2+Data!$AI280^2+Data!$AJ280^2)</f>
        <v>0.242535625</v>
      </c>
      <c r="AO280" s="30">
        <f>Data!$W280-Data!$X280</f>
        <v>2</v>
      </c>
      <c r="AP280" s="30">
        <f>Data!$X280-Data!$Y280</f>
        <v>12</v>
      </c>
      <c r="AQ280" s="30">
        <f>Data!$Y280-Data!$Z280</f>
        <v>6</v>
      </c>
      <c r="AR280" s="30">
        <f>(Data!$AO280+Data!$AP280)/(Data!$AO280+Data!$AP280+Data!$AQ280)</f>
        <v>0.7</v>
      </c>
      <c r="AS280" s="33">
        <f>Data!$AO280^2/SQRT(Data!$AO280^2+Data!$AP280^2+Data!$AQ280^2)</f>
        <v>0.2948839123</v>
      </c>
      <c r="AT280" s="33">
        <f>Data!$AP280^2/SQRT(Data!$AO280^2+Data!$AP280^2+Data!$AQ280^2)</f>
        <v>10.61582084</v>
      </c>
      <c r="AU280" s="33">
        <f>Data!$AQ280^2/SQRT(Data!$AO280^2+Data!$AP280^2+Data!$AQ280^2)</f>
        <v>2.653955211</v>
      </c>
      <c r="AV280" s="34">
        <f>_xlfn.VAR.P(Data!$K280:$N280)</f>
        <v>30.6875</v>
      </c>
      <c r="AW280" s="35">
        <f>_xlfn.VAR.P(Data!$C280:$F280)</f>
        <v>3.6875</v>
      </c>
      <c r="AX280" s="36">
        <f>_xlfn.VAR.P(Data!$G280:$J280)</f>
        <v>69</v>
      </c>
      <c r="AY280" s="37"/>
      <c r="AZ280" s="38"/>
      <c r="BA280" s="39"/>
      <c r="BB280" s="30" t="str">
        <f>IF(AND(Data!$AE280&gt;Data!$AF280,Data!$AE280&gt;Data!$AG280),"1",IF(AND(Data!$AF280&gt;Data!$AE280,Data!$AF280&gt;Data!$AG280),IF(Data!$AF280&lt;2.5*Data!$AE280,"1.2",IF(OR(Data!$AE280&gt;2.5,Data!$AE280+Data!$AF280+Data!$AG280&lt;9),"2.2","2")),IF(AND(Data!$AG280&gt;3.5*Data!$AE280,Data!$AG280&gt;3.5*Data!$AF280,Data!$AE280+Data!$AF280+Data!$AG280&gt;11,Data!$AE280+Data!$AF280&lt;2,Data!$Q280&gt;=18),"3",IF((Data!$AE280&gt;3*Data!$AF280),"1.3",IF(AND(Data!$AF280&gt;3*Data!$AE280,Data!$AF280&gt;2),"2.3","3.3")))))</f>
        <v>2.2</v>
      </c>
      <c r="BC280" s="30" t="str">
        <f>IF(AND(Data!$AL280&gt;Data!$AM280,Data!$AL280&gt;Data!$AN280),"1",IF(AND(Data!$AM280&gt;Data!$AL280,Data!$AM280&gt;Data!$AN280),IF(Data!$AM280&lt;2.5*Data!$AL280,"1.2",IF(OR(Data!$AL280&gt;2.5,Data!$AL280+Data!$AM280+Data!$AN280&lt;9),"2.2","2")),IF(AND(Data!$AN280&gt;3.5*Data!$AL280,Data!$AN280&gt;3.5*Data!$AM280,Data!$AL280+Data!$AM280+Data!$AN280&gt;11,Data!$AL280+Data!$AM280&lt;2,Data!$U280&gt;=18),"3",IF((Data!$AL280&gt;3*Data!$AM280),"1.3",IF(AND(Data!$AM280&gt;3*Data!$AL280,Data!$AM280&gt;2),"2.3","3.3")))))</f>
        <v>1</v>
      </c>
      <c r="BD280" s="30" t="str">
        <f>IF(AND(Data!$AS280&gt;Data!$AT280,Data!$AS280&gt;Data!$AU280),"1",IF(AND(Data!$AT280&gt;Data!$AS280,Data!$AT280&gt;Data!$AU280),IF(Data!$AT280&lt;2.5*Data!$AS280,"1.2",IF(OR(Data!$AS280&gt;2.5,Data!$AS280+Data!$AT280+Data!$AU280&lt;9),"2.2","2")),IF(AND(Data!$AU280&gt;3.5*Data!$AS280,Data!$AU280&gt;3.5*Data!$AT280,Data!$AS280+Data!$AT280+Data!$AU280&gt;11,Data!$AS280+Data!$AT280&lt;2,Data!$Y280&gt;=18),"3",IF((Data!$AS280&gt;3*Data!$AT280),"1.3",IF(AND(Data!$AT280&gt;3*Data!$AS280,Data!$AT280&gt;2),"2.3","3.3")))))</f>
        <v>2</v>
      </c>
      <c r="BE280" s="30" t="str">
        <f t="array" ref="BE280">XLOOKUP(Data!$O280,Data!$K280:$N280,$K$1:$N$1,"?",0,1)&amp;XLOOKUP(Data!$P280,Data!$K280:$N280,$K$1:$N$1,"?",0,1)&amp;XLOOKUP(Data!$Q280,Data!$K280:$N280,$K$1:$N$1,"?",0,1)</f>
        <v>DCI</v>
      </c>
      <c r="BF280" s="30" t="str">
        <f t="array" ref="BF280">XLOOKUP(Data!$S280,Data!$C280:$F280,$C$1:$F$1,"?",0,1)&amp;XLOOKUP(Data!$T280,Data!$C280:$F280,$C$1:$F$1,"?",0,1)&amp;XLOOKUP(Data!$U280,Data!$C280:$F280,$C$1:$F$1,"?",0,1)</f>
        <v>DII</v>
      </c>
      <c r="BG280" s="30" t="str">
        <f t="array" ref="BG280">XLOOKUP(Data!$W280,Data!$G280:$J280,$G$1:$J$1,"?",0,1)&amp;XLOOKUP(Data!$X280,Data!$G280:$J280,$G$1:$J$1,"?",0,1)&amp;XLOOKUP(Data!$Y280,Data!$G280:$J280,$G$1:$J$1,"?",0,1)</f>
        <v>DCI</v>
      </c>
      <c r="BH280" s="30" t="str">
        <f>VLOOKUP(LEFT(Data!$BE280,Data!$BB280),'Key 2'!$A$1:$C$40,2,FALSE)</f>
        <v>DC</v>
      </c>
      <c r="BI280" s="30" t="str">
        <f>VLOOKUP(LEFT(Data!$BF280,Data!$BC280),'Key 2'!$A$1:$C$40,2,FALSE)</f>
        <v>D</v>
      </c>
      <c r="BJ280" s="30" t="str">
        <f>VLOOKUP(LEFT(Data!$BG280,Data!$BD280),'Key 2'!$A$1:$C$40,2,FALSE)</f>
        <v>DC</v>
      </c>
      <c r="BK280" s="30" t="str">
        <f>IF(AND(Data!$AV280&gt;=15,Data!$O280&gt;=20),"DG",IF(AND(Data!$AW280&gt;=15,Data!$S280&gt;=20),"MG",IF(AND(Data!$AV280&gt;=15,Data!$W280&gt;=20),"LG","0")))</f>
        <v>DG</v>
      </c>
      <c r="BL280" s="30" t="str">
        <f>IF(AND(Data!$BK280="DG",Data!$AW280&gt;=15,Data!$S280&gt;=20,Data!$BH280&lt;&gt;Data!$BI280),"MG","LG")</f>
        <v>LG</v>
      </c>
      <c r="BM280" s="30" t="str">
        <f>IF(Data!$BK280="DG",Data!$BH280,IF(Data!$BK280="MG",Data!$BI280,Data!$BJ280))</f>
        <v>DC</v>
      </c>
      <c r="BN280" s="30" t="str">
        <f>IF(Data!$BL280="DG",Data!$BH280,IF(Data!$BL280="MG",Data!$BI280,Data!$BJ280))</f>
        <v>DC</v>
      </c>
      <c r="BO280" s="40"/>
      <c r="BP280" s="40"/>
      <c r="BQ280" s="40"/>
      <c r="BR280" s="41"/>
      <c r="BS280" s="41"/>
      <c r="BT280" s="41" t="str">
        <f>VLOOKUP(Data!$BR280,'Key 1'!$B$1:$D$15,2,FALSE)</f>
        <v>TI</v>
      </c>
      <c r="BU280" s="41" t="str">
        <f>VLOOKUP(Data!$BS280,'Key 1'!$B$1:$D$15,2,FALSE)</f>
        <v>TI</v>
      </c>
      <c r="BV280" s="41">
        <f>VLOOKUP(Data!$BR280,'Key 1'!$B$1:$D$15,3,FALSE)</f>
        <v>0</v>
      </c>
      <c r="BW280" s="41">
        <f>VLOOKUP(Data!$BS280,'Key 1'!$B$1:$D$15,3,FALSE)</f>
        <v>0</v>
      </c>
      <c r="BX280" s="41" t="str">
        <f>IF(Data!$BK280="DG",IF(INT(Data!$BB280)-Data!$BB280&lt;0,"Low","High"),IF(Data!$BK280="MG",IF(INT(Data!$BC280)-Data!$BC280&lt;0,"Low","High"),IF(Data!$BK280="LG",IF(INT(Data!$BD280)-Data!$BD280&lt;0,"Low","High"),"High")))</f>
        <v>Low</v>
      </c>
      <c r="BY280" s="41" t="str">
        <f>IF(Data!$BL280="DG",IF(INT(Data!$BB280)-Data!$BB280&lt;0,"Low","High"),IF(Data!$BL280="MG",IF(INT(Data!$BC280)-Data!$BC280&lt;0,"Low","High"),IF(Data!$BL280="LG",IF(INT(Data!$BD280)-Data!$BD280&lt;0,"Low","High"),"High")))</f>
        <v>High</v>
      </c>
      <c r="BZ280" s="41" t="str">
        <f>IF(AND(Data!$BX280="High",Data!$BY280="High"),"High","Low")</f>
        <v>Low</v>
      </c>
      <c r="CA280" s="41" t="str">
        <f>IF(AND(Data!$BM280=Data!$BT280,Data!$BN280=Data!$BU280),"Matched",IF(Data!$BM280=Data!$BT280,"Sec Missed", IF(Data!$BN280=Data!$BU280," Pri Missed", "Both Missed")))</f>
        <v>Both Missed</v>
      </c>
      <c r="CB280" s="42">
        <v>100.0</v>
      </c>
      <c r="CC280" s="43" t="s">
        <v>100</v>
      </c>
      <c r="CD280" s="42">
        <v>100.0</v>
      </c>
      <c r="CE280" s="43" t="s">
        <v>17</v>
      </c>
      <c r="CF280" s="44"/>
      <c r="CG280" s="43" t="s">
        <v>17</v>
      </c>
      <c r="CH280" s="45" t="s">
        <v>17</v>
      </c>
      <c r="CI280" s="43" t="s">
        <v>97</v>
      </c>
      <c r="CJ280" s="42">
        <v>100.0</v>
      </c>
      <c r="CK280" s="43" t="s">
        <v>17</v>
      </c>
      <c r="CL280" s="43" t="s">
        <v>98</v>
      </c>
      <c r="CM280" s="42">
        <v>100.0</v>
      </c>
      <c r="CN280" s="43" t="s">
        <v>99</v>
      </c>
      <c r="CO280" s="1"/>
      <c r="CP280" s="1"/>
      <c r="CQ280" s="1"/>
      <c r="CR280" s="1"/>
      <c r="CS280" s="1"/>
      <c r="CT280" s="1"/>
      <c r="CU280" s="1"/>
    </row>
    <row r="281" ht="48.0" customHeight="1">
      <c r="A281" s="28">
        <v>2435.0</v>
      </c>
      <c r="B281" s="29">
        <v>28.0</v>
      </c>
      <c r="C281" s="30">
        <v>19.0</v>
      </c>
      <c r="D281" s="30">
        <v>23.5</v>
      </c>
      <c r="E281" s="30">
        <v>18.0</v>
      </c>
      <c r="F281" s="30">
        <v>7.0</v>
      </c>
      <c r="G281" s="30">
        <v>20.0</v>
      </c>
      <c r="H281" s="30">
        <v>20.0</v>
      </c>
      <c r="I281" s="30">
        <v>12.0</v>
      </c>
      <c r="J281" s="30">
        <v>16.0</v>
      </c>
      <c r="K281" s="30">
        <v>18.0</v>
      </c>
      <c r="L281" s="30">
        <v>22.0</v>
      </c>
      <c r="M281" s="30">
        <v>14.0</v>
      </c>
      <c r="N281" s="30">
        <v>11.0</v>
      </c>
      <c r="O281" s="31">
        <f>LARGE(Data!$K281:$N281,1)</f>
        <v>22</v>
      </c>
      <c r="P281" s="31">
        <f>LARGE(Data!$K281:$N281,2)</f>
        <v>18</v>
      </c>
      <c r="Q281" s="31">
        <f>LARGE(Data!$K281:$N281,3)</f>
        <v>14</v>
      </c>
      <c r="R281" s="31">
        <f>LARGE(Data!$K281:$N281,4)</f>
        <v>11</v>
      </c>
      <c r="S281" s="32">
        <f>LARGE(Data!$C281:$F281,1)</f>
        <v>23.5</v>
      </c>
      <c r="T281" s="32">
        <f>LARGE(Data!$C281:$F281,2)</f>
        <v>19</v>
      </c>
      <c r="U281" s="32">
        <f>LARGE(Data!$C281:$F281,3)</f>
        <v>18</v>
      </c>
      <c r="V281" s="32">
        <f>LARGE(Data!$C281:$F281,4)</f>
        <v>7</v>
      </c>
      <c r="W281" s="33">
        <f>LARGE(Data!$G281:$J281,1)</f>
        <v>20</v>
      </c>
      <c r="X281" s="33">
        <f>LARGE(Data!$G281:$J281,2)</f>
        <v>20</v>
      </c>
      <c r="Y281" s="33">
        <f>LARGE(Data!$G281:$J281,3)</f>
        <v>16</v>
      </c>
      <c r="Z281" s="33">
        <f>LARGE(Data!$G281:$J281,4)</f>
        <v>12</v>
      </c>
      <c r="AA281" s="30">
        <f>Data!$O281-Data!$P281</f>
        <v>4</v>
      </c>
      <c r="AB281" s="30">
        <f>Data!$P281-Data!$Q281</f>
        <v>4</v>
      </c>
      <c r="AC281" s="30">
        <f>Data!$Q281-Data!$R281</f>
        <v>3</v>
      </c>
      <c r="AD281" s="30">
        <f>(Data!$AA281+Data!$AB281)/SUM(Data!$AA281:$AC281)</f>
        <v>0.7272727273</v>
      </c>
      <c r="AE281" s="31">
        <f>Data!$AA281^2/SQRT(Data!$AA281^2+Data!$AB281^2+Data!$AC281^2)</f>
        <v>2.49878019</v>
      </c>
      <c r="AF281" s="31">
        <f>Data!$AB281^2/SQRT(Data!$AA281^2+Data!$AB281^2+Data!$AC281^2)</f>
        <v>2.49878019</v>
      </c>
      <c r="AG281" s="31">
        <f>Data!$AC281^2/SQRT(Data!$AA281^2+Data!$AB281^2+Data!$AC281^2)</f>
        <v>1.405563857</v>
      </c>
      <c r="AH281" s="30">
        <f>Data!$S281-Data!$T281</f>
        <v>4.5</v>
      </c>
      <c r="AI281" s="30">
        <f>Data!$T281-Data!$U281</f>
        <v>1</v>
      </c>
      <c r="AJ281" s="30">
        <f>Data!$U281-Data!$V281</f>
        <v>11</v>
      </c>
      <c r="AK281" s="30">
        <f>(Data!$AH281+Data!$AI281)/(Data!$AH281+Data!$AI281+Data!$AJ281)</f>
        <v>0.3333333333</v>
      </c>
      <c r="AL281" s="32">
        <f>Data!$AH281^2/SQRT(Data!$AH281^2+Data!$AI281^2+Data!$AJ281^2)</f>
        <v>1.697848323</v>
      </c>
      <c r="AM281" s="32">
        <f>Data!$AI281^2/SQRT(Data!$AH281^2+Data!$AI281^2+Data!$AJ281^2)</f>
        <v>0.08384436163</v>
      </c>
      <c r="AN281" s="32">
        <f>Data!$AJ281^2/SQRT(Data!$AH281^2+Data!$AI281^2+Data!$AJ281^2)</f>
        <v>10.14516776</v>
      </c>
      <c r="AO281" s="30">
        <f>Data!$W281-Data!$X281</f>
        <v>0</v>
      </c>
      <c r="AP281" s="30">
        <f>Data!$X281-Data!$Y281</f>
        <v>4</v>
      </c>
      <c r="AQ281" s="30">
        <f>Data!$Y281-Data!$Z281</f>
        <v>4</v>
      </c>
      <c r="AR281" s="30">
        <f>(Data!$AO281+Data!$AP281)/(Data!$AO281+Data!$AP281+Data!$AQ281)</f>
        <v>0.5</v>
      </c>
      <c r="AS281" s="33">
        <f>Data!$AO281^2/SQRT(Data!$AO281^2+Data!$AP281^2+Data!$AQ281^2)</f>
        <v>0</v>
      </c>
      <c r="AT281" s="33">
        <f>Data!$AP281^2/SQRT(Data!$AO281^2+Data!$AP281^2+Data!$AQ281^2)</f>
        <v>2.828427125</v>
      </c>
      <c r="AU281" s="33">
        <f>Data!$AQ281^2/SQRT(Data!$AO281^2+Data!$AP281^2+Data!$AQ281^2)</f>
        <v>2.828427125</v>
      </c>
      <c r="AV281" s="34">
        <f>_xlfn.VAR.P(Data!$K281:$N281)</f>
        <v>17.1875</v>
      </c>
      <c r="AW281" s="35">
        <f>_xlfn.VAR.P(Data!$C281:$F281)</f>
        <v>36.796875</v>
      </c>
      <c r="AX281" s="36">
        <f>_xlfn.VAR.P(Data!$G281:$J281)</f>
        <v>11</v>
      </c>
      <c r="AY281" s="37"/>
      <c r="AZ281" s="38"/>
      <c r="BA281" s="39"/>
      <c r="BB281" s="30" t="str">
        <f>IF(AND(Data!$AE281&gt;Data!$AF281,Data!$AE281&gt;Data!$AG281),"1",IF(AND(Data!$AF281&gt;Data!$AE281,Data!$AF281&gt;Data!$AG281),IF(Data!$AF281&lt;2.5*Data!$AE281,"1.2",IF(OR(Data!$AE281&gt;2.5,Data!$AE281+Data!$AF281+Data!$AG281&lt;9),"2.2","2")),IF(AND(Data!$AG281&gt;3.5*Data!$AE281,Data!$AG281&gt;3.5*Data!$AF281,Data!$AE281+Data!$AF281+Data!$AG281&gt;11,Data!$AE281+Data!$AF281&lt;2,Data!$Q281&gt;=18),"3",IF((Data!$AE281&gt;3*Data!$AF281),"1.3",IF(AND(Data!$AF281&gt;3*Data!$AE281,Data!$AF281&gt;2),"2.3","3.3")))))</f>
        <v>3.3</v>
      </c>
      <c r="BC281" s="30" t="str">
        <f>IF(AND(Data!$AL281&gt;Data!$AM281,Data!$AL281&gt;Data!$AN281),"1",IF(AND(Data!$AM281&gt;Data!$AL281,Data!$AM281&gt;Data!$AN281),IF(Data!$AM281&lt;2.5*Data!$AL281,"1.2",IF(OR(Data!$AL281&gt;2.5,Data!$AL281+Data!$AM281+Data!$AN281&lt;9),"2.2","2")),IF(AND(Data!$AN281&gt;3.5*Data!$AL281,Data!$AN281&gt;3.5*Data!$AM281,Data!$AL281+Data!$AM281+Data!$AN281&gt;11,Data!$AL281+Data!$AM281&lt;2,Data!$U281&gt;=18),"3",IF((Data!$AL281&gt;3*Data!$AM281),"1.3",IF(AND(Data!$AM281&gt;3*Data!$AL281,Data!$AM281&gt;2),"2.3","3.3")))))</f>
        <v>3</v>
      </c>
      <c r="BD281" s="30" t="str">
        <f>IF(AND(Data!$AS281&gt;Data!$AT281,Data!$AS281&gt;Data!$AU281),"1",IF(AND(Data!$AT281&gt;Data!$AS281,Data!$AT281&gt;Data!$AU281),IF(Data!$AT281&lt;2.5*Data!$AS281,"1.2",IF(OR(Data!$AS281&gt;2.5,Data!$AS281+Data!$AT281+Data!$AU281&lt;9),"2.2","2")),IF(AND(Data!$AU281&gt;3.5*Data!$AS281,Data!$AU281&gt;3.5*Data!$AT281,Data!$AS281+Data!$AT281+Data!$AU281&gt;11,Data!$AS281+Data!$AT281&lt;2,Data!$Y281&gt;=18),"3",IF((Data!$AS281&gt;3*Data!$AT281),"1.3",IF(AND(Data!$AT281&gt;3*Data!$AS281,Data!$AT281&gt;2),"2.3","3.3")))))</f>
        <v>2.3</v>
      </c>
      <c r="BE281" s="30" t="str">
        <f t="array" ref="BE281">XLOOKUP(Data!$O281,Data!$K281:$N281,$K$1:$N$1,"?",0,1)&amp;XLOOKUP(Data!$P281,Data!$K281:$N281,$K$1:$N$1,"?",0,1)&amp;XLOOKUP(Data!$Q281,Data!$K281:$N281,$K$1:$N$1,"?",0,1)</f>
        <v>IDS</v>
      </c>
      <c r="BF281" s="30" t="str">
        <f t="array" ref="BF281">XLOOKUP(Data!$S281,Data!$C281:$F281,$C$1:$F$1,"?",0,1)&amp;XLOOKUP(Data!$T281,Data!$C281:$F281,$C$1:$F$1,"?",0,1)&amp;XLOOKUP(Data!$U281,Data!$C281:$F281,$C$1:$F$1,"?",0,1)</f>
        <v>IDS</v>
      </c>
      <c r="BG281" s="30" t="str">
        <f t="array" ref="BG281">XLOOKUP(Data!$W281,Data!$G281:$J281,$G$1:$J$1,"?",0,1)&amp;XLOOKUP(Data!$X281,Data!$G281:$J281,$G$1:$J$1,"?",0,1)&amp;XLOOKUP(Data!$Y281,Data!$G281:$J281,$G$1:$J$1,"?",0,1)</f>
        <v>DDC</v>
      </c>
      <c r="BH281" s="30" t="str">
        <f>VLOOKUP(LEFT(Data!$BE281,Data!$BB281),'Key 2'!$A$1:$C$40,2,FALSE)</f>
        <v>DIS</v>
      </c>
      <c r="BI281" s="30" t="str">
        <f>VLOOKUP(LEFT(Data!$BF281,Data!$BC281),'Key 2'!$A$1:$C$40,2,FALSE)</f>
        <v>DIS</v>
      </c>
      <c r="BJ281" s="30" t="str">
        <f>VLOOKUP(LEFT(Data!$BG281,Data!$BD281),'Key 2'!$A$1:$C$40,2,FALSE)</f>
        <v>#N/A</v>
      </c>
      <c r="BK281" s="30" t="str">
        <f>IF(AND(Data!$AV281&gt;=15,Data!$O281&gt;=20),"DG",IF(AND(Data!$AW281&gt;=15,Data!$S281&gt;=20),"MG",IF(AND(Data!$AV281&gt;=15,Data!$W281&gt;=20),"LG","0")))</f>
        <v>DG</v>
      </c>
      <c r="BL281" s="30" t="str">
        <f>IF(AND(Data!$BK281="DG",Data!$AW281&gt;=15,Data!$S281&gt;=20,Data!$BH281&lt;&gt;Data!$BI281),"MG","LG")</f>
        <v>LG</v>
      </c>
      <c r="BM281" s="30" t="str">
        <f>IF(Data!$BK281="DG",Data!$BH281,IF(Data!$BK281="MG",Data!$BI281,Data!$BJ281))</f>
        <v>DIS</v>
      </c>
      <c r="BN281" s="30" t="str">
        <f>IF(Data!$BL281="DG",Data!$BH281,IF(Data!$BL281="MG",Data!$BI281,Data!$BJ281))</f>
        <v>#N/A</v>
      </c>
      <c r="BO281" s="40"/>
      <c r="BP281" s="40"/>
      <c r="BQ281" s="40"/>
      <c r="BR281" s="41"/>
      <c r="BS281" s="41"/>
      <c r="BT281" s="41" t="str">
        <f>VLOOKUP(Data!$BR281,'Key 1'!$B$1:$D$15,2,FALSE)</f>
        <v>TI</v>
      </c>
      <c r="BU281" s="41" t="str">
        <f>VLOOKUP(Data!$BS281,'Key 1'!$B$1:$D$15,2,FALSE)</f>
        <v>TI</v>
      </c>
      <c r="BV281" s="41">
        <f>VLOOKUP(Data!$BR281,'Key 1'!$B$1:$D$15,3,FALSE)</f>
        <v>0</v>
      </c>
      <c r="BW281" s="41">
        <f>VLOOKUP(Data!$BS281,'Key 1'!$B$1:$D$15,3,FALSE)</f>
        <v>0</v>
      </c>
      <c r="BX281" s="41" t="str">
        <f>IF(Data!$BK281="DG",IF(INT(Data!$BB281)-Data!$BB281&lt;0,"Low","High"),IF(Data!$BK281="MG",IF(INT(Data!$BC281)-Data!$BC281&lt;0,"Low","High"),IF(Data!$BK281="LG",IF(INT(Data!$BD281)-Data!$BD281&lt;0,"Low","High"),"High")))</f>
        <v>Low</v>
      </c>
      <c r="BY281" s="41" t="str">
        <f>IF(Data!$BL281="DG",IF(INT(Data!$BB281)-Data!$BB281&lt;0,"Low","High"),IF(Data!$BL281="MG",IF(INT(Data!$BC281)-Data!$BC281&lt;0,"Low","High"),IF(Data!$BL281="LG",IF(INT(Data!$BD281)-Data!$BD281&lt;0,"Low","High"),"High")))</f>
        <v>Low</v>
      </c>
      <c r="BZ281" s="41" t="str">
        <f>IF(AND(Data!$BX281="High",Data!$BY281="High"),"High","Low")</f>
        <v>Low</v>
      </c>
      <c r="CA281" s="41" t="str">
        <f>IF(AND(Data!$BM281=Data!$BT281,Data!$BN281=Data!$BU281),"Matched",IF(Data!$BM281=Data!$BT281,"Sec Missed", IF(Data!$BN281=Data!$BU281," Pri Missed", "Both Missed")))</f>
        <v>#N/A</v>
      </c>
      <c r="CB281" s="42">
        <v>100.0</v>
      </c>
      <c r="CC281" s="42">
        <v>79.0</v>
      </c>
      <c r="CD281" s="43" t="s">
        <v>100</v>
      </c>
      <c r="CE281" s="43" t="s">
        <v>1</v>
      </c>
      <c r="CF281" s="43" t="s">
        <v>109</v>
      </c>
      <c r="CG281" s="44"/>
      <c r="CH281" s="45" t="s">
        <v>1</v>
      </c>
      <c r="CI281" s="43" t="s">
        <v>97</v>
      </c>
      <c r="CJ281" s="42">
        <v>100.0</v>
      </c>
      <c r="CK281" s="43" t="s">
        <v>109</v>
      </c>
      <c r="CL281" s="43" t="s">
        <v>102</v>
      </c>
      <c r="CM281" s="42">
        <v>79.0</v>
      </c>
      <c r="CN281" s="43" t="s">
        <v>99</v>
      </c>
      <c r="CO281" s="1"/>
      <c r="CP281" s="1"/>
      <c r="CQ281" s="1"/>
      <c r="CR281" s="1"/>
      <c r="CS281" s="1"/>
      <c r="CT281" s="1"/>
      <c r="CU281" s="1"/>
    </row>
    <row r="282" ht="48.0" customHeight="1">
      <c r="A282" s="28">
        <v>2436.0</v>
      </c>
      <c r="B282" s="29">
        <v>9.5</v>
      </c>
      <c r="C282" s="30">
        <v>3.0</v>
      </c>
      <c r="D282" s="30">
        <v>2.0</v>
      </c>
      <c r="E282" s="30">
        <v>3.0</v>
      </c>
      <c r="F282" s="30">
        <v>9.0</v>
      </c>
      <c r="G282" s="30">
        <v>25.0</v>
      </c>
      <c r="H282" s="30">
        <v>25.0</v>
      </c>
      <c r="I282" s="30">
        <v>22.0</v>
      </c>
      <c r="J282" s="30">
        <v>28.0</v>
      </c>
      <c r="K282" s="30">
        <v>16.0</v>
      </c>
      <c r="L282" s="30">
        <v>11.0</v>
      </c>
      <c r="M282" s="30">
        <v>9.5</v>
      </c>
      <c r="N282" s="30">
        <v>23.0</v>
      </c>
      <c r="O282" s="31">
        <f>LARGE(Data!$K282:$N282,1)</f>
        <v>23</v>
      </c>
      <c r="P282" s="31">
        <f>LARGE(Data!$K282:$N282,2)</f>
        <v>16</v>
      </c>
      <c r="Q282" s="31">
        <f>LARGE(Data!$K282:$N282,3)</f>
        <v>11</v>
      </c>
      <c r="R282" s="31">
        <f>LARGE(Data!$K282:$N282,4)</f>
        <v>9.5</v>
      </c>
      <c r="S282" s="32">
        <f>LARGE(Data!$C282:$F282,1)</f>
        <v>9</v>
      </c>
      <c r="T282" s="32">
        <f>LARGE(Data!$C282:$F282,2)</f>
        <v>3</v>
      </c>
      <c r="U282" s="32">
        <f>LARGE(Data!$C282:$F282,3)</f>
        <v>3</v>
      </c>
      <c r="V282" s="32">
        <f>LARGE(Data!$C282:$F282,4)</f>
        <v>2</v>
      </c>
      <c r="W282" s="33">
        <f>LARGE(Data!$G282:$J282,1)</f>
        <v>28</v>
      </c>
      <c r="X282" s="33">
        <f>LARGE(Data!$G282:$J282,2)</f>
        <v>25</v>
      </c>
      <c r="Y282" s="33">
        <f>LARGE(Data!$G282:$J282,3)</f>
        <v>25</v>
      </c>
      <c r="Z282" s="33">
        <f>LARGE(Data!$G282:$J282,4)</f>
        <v>22</v>
      </c>
      <c r="AA282" s="30">
        <f>Data!$O282-Data!$P282</f>
        <v>7</v>
      </c>
      <c r="AB282" s="30">
        <f>Data!$P282-Data!$Q282</f>
        <v>5</v>
      </c>
      <c r="AC282" s="30">
        <f>Data!$Q282-Data!$R282</f>
        <v>1.5</v>
      </c>
      <c r="AD282" s="30">
        <f>(Data!$AA282+Data!$AB282)/SUM(Data!$AA282:$AC282)</f>
        <v>0.8888888889</v>
      </c>
      <c r="AE282" s="31">
        <f>Data!$AA282^2/SQRT(Data!$AA282^2+Data!$AB282^2+Data!$AC282^2)</f>
        <v>5.611463676</v>
      </c>
      <c r="AF282" s="31">
        <f>Data!$AB282^2/SQRT(Data!$AA282^2+Data!$AB282^2+Data!$AC282^2)</f>
        <v>2.862991672</v>
      </c>
      <c r="AG282" s="31">
        <f>Data!$AC282^2/SQRT(Data!$AA282^2+Data!$AB282^2+Data!$AC282^2)</f>
        <v>0.2576692504</v>
      </c>
      <c r="AH282" s="30">
        <f>Data!$S282-Data!$T282</f>
        <v>6</v>
      </c>
      <c r="AI282" s="30">
        <f>Data!$T282-Data!$U282</f>
        <v>0</v>
      </c>
      <c r="AJ282" s="30">
        <f>Data!$U282-Data!$V282</f>
        <v>1</v>
      </c>
      <c r="AK282" s="30">
        <f>(Data!$AH282+Data!$AI282)/(Data!$AH282+Data!$AI282+Data!$AJ282)</f>
        <v>0.8571428571</v>
      </c>
      <c r="AL282" s="32">
        <f>Data!$AH282^2/SQRT(Data!$AH282^2+Data!$AI282^2+Data!$AJ282^2)</f>
        <v>5.918363543</v>
      </c>
      <c r="AM282" s="32">
        <f>Data!$AI282^2/SQRT(Data!$AH282^2+Data!$AI282^2+Data!$AJ282^2)</f>
        <v>0</v>
      </c>
      <c r="AN282" s="32">
        <f>Data!$AJ282^2/SQRT(Data!$AH282^2+Data!$AI282^2+Data!$AJ282^2)</f>
        <v>0.1643989873</v>
      </c>
      <c r="AO282" s="30">
        <f>Data!$W282-Data!$X282</f>
        <v>3</v>
      </c>
      <c r="AP282" s="30">
        <f>Data!$X282-Data!$Y282</f>
        <v>0</v>
      </c>
      <c r="AQ282" s="30">
        <f>Data!$Y282-Data!$Z282</f>
        <v>3</v>
      </c>
      <c r="AR282" s="30">
        <f>(Data!$AO282+Data!$AP282)/(Data!$AO282+Data!$AP282+Data!$AQ282)</f>
        <v>0.5</v>
      </c>
      <c r="AS282" s="33">
        <f>Data!$AO282^2/SQRT(Data!$AO282^2+Data!$AP282^2+Data!$AQ282^2)</f>
        <v>2.121320344</v>
      </c>
      <c r="AT282" s="33">
        <f>Data!$AP282^2/SQRT(Data!$AO282^2+Data!$AP282^2+Data!$AQ282^2)</f>
        <v>0</v>
      </c>
      <c r="AU282" s="33">
        <f>Data!$AQ282^2/SQRT(Data!$AO282^2+Data!$AP282^2+Data!$AQ282^2)</f>
        <v>2.121320344</v>
      </c>
      <c r="AV282" s="34">
        <f>_xlfn.VAR.P(Data!$K282:$N282)</f>
        <v>27.796875</v>
      </c>
      <c r="AW282" s="35">
        <f>_xlfn.VAR.P(Data!$C282:$F282)</f>
        <v>7.6875</v>
      </c>
      <c r="AX282" s="36">
        <f>_xlfn.VAR.P(Data!$G282:$J282)</f>
        <v>4.5</v>
      </c>
      <c r="AY282" s="37"/>
      <c r="AZ282" s="38"/>
      <c r="BA282" s="39"/>
      <c r="BB282" s="30" t="str">
        <f>IF(AND(Data!$AE282&gt;Data!$AF282,Data!$AE282&gt;Data!$AG282),"1",IF(AND(Data!$AF282&gt;Data!$AE282,Data!$AF282&gt;Data!$AG282),IF(Data!$AF282&lt;2.5*Data!$AE282,"1.2",IF(OR(Data!$AE282&gt;2.5,Data!$AE282+Data!$AF282+Data!$AG282&lt;9),"2.2","2")),IF(AND(Data!$AG282&gt;3.5*Data!$AE282,Data!$AG282&gt;3.5*Data!$AF282,Data!$AE282+Data!$AF282+Data!$AG282&gt;11,Data!$AE282+Data!$AF282&lt;2,Data!$Q282&gt;=18),"3",IF((Data!$AE282&gt;3*Data!$AF282),"1.3",IF(AND(Data!$AF282&gt;3*Data!$AE282,Data!$AF282&gt;2),"2.3","3.3")))))</f>
        <v>1</v>
      </c>
      <c r="BC282" s="30" t="str">
        <f>IF(AND(Data!$AL282&gt;Data!$AM282,Data!$AL282&gt;Data!$AN282),"1",IF(AND(Data!$AM282&gt;Data!$AL282,Data!$AM282&gt;Data!$AN282),IF(Data!$AM282&lt;2.5*Data!$AL282,"1.2",IF(OR(Data!$AL282&gt;2.5,Data!$AL282+Data!$AM282+Data!$AN282&lt;9),"2.2","2")),IF(AND(Data!$AN282&gt;3.5*Data!$AL282,Data!$AN282&gt;3.5*Data!$AM282,Data!$AL282+Data!$AM282+Data!$AN282&gt;11,Data!$AL282+Data!$AM282&lt;2,Data!$U282&gt;=18),"3",IF((Data!$AL282&gt;3*Data!$AM282),"1.3",IF(AND(Data!$AM282&gt;3*Data!$AL282,Data!$AM282&gt;2),"2.3","3.3")))))</f>
        <v>1</v>
      </c>
      <c r="BD282" s="30" t="str">
        <f>IF(AND(Data!$AS282&gt;Data!$AT282,Data!$AS282&gt;Data!$AU282),"1",IF(AND(Data!$AT282&gt;Data!$AS282,Data!$AT282&gt;Data!$AU282),IF(Data!$AT282&lt;2.5*Data!$AS282,"1.2",IF(OR(Data!$AS282&gt;2.5,Data!$AS282+Data!$AT282+Data!$AU282&lt;9),"2.2","2")),IF(AND(Data!$AU282&gt;3.5*Data!$AS282,Data!$AU282&gt;3.5*Data!$AT282,Data!$AS282+Data!$AT282+Data!$AU282&gt;11,Data!$AS282+Data!$AT282&lt;2,Data!$Y282&gt;=18),"3",IF((Data!$AS282&gt;3*Data!$AT282),"1.3",IF(AND(Data!$AT282&gt;3*Data!$AS282,Data!$AT282&gt;2),"2.3","3.3")))))</f>
        <v>1.3</v>
      </c>
      <c r="BE282" s="30" t="str">
        <f t="array" ref="BE282">XLOOKUP(Data!$O282,Data!$K282:$N282,$K$1:$N$1,"?",0,1)&amp;XLOOKUP(Data!$P282,Data!$K282:$N282,$K$1:$N$1,"?",0,1)&amp;XLOOKUP(Data!$Q282,Data!$K282:$N282,$K$1:$N$1,"?",0,1)</f>
        <v>CDI</v>
      </c>
      <c r="BF282" s="30" t="str">
        <f t="array" ref="BF282">XLOOKUP(Data!$S282,Data!$C282:$F282,$C$1:$F$1,"?",0,1)&amp;XLOOKUP(Data!$T282,Data!$C282:$F282,$C$1:$F$1,"?",0,1)&amp;XLOOKUP(Data!$U282,Data!$C282:$F282,$C$1:$F$1,"?",0,1)</f>
        <v>CDD</v>
      </c>
      <c r="BG282" s="30" t="str">
        <f t="array" ref="BG282">XLOOKUP(Data!$W282,Data!$G282:$J282,$G$1:$J$1,"?",0,1)&amp;XLOOKUP(Data!$X282,Data!$G282:$J282,$G$1:$J$1,"?",0,1)&amp;XLOOKUP(Data!$Y282,Data!$G282:$J282,$G$1:$J$1,"?",0,1)</f>
        <v>CDD</v>
      </c>
      <c r="BH282" s="30" t="str">
        <f>VLOOKUP(LEFT(Data!$BE282,Data!$BB282),'Key 2'!$A$1:$C$40,2,FALSE)</f>
        <v>C</v>
      </c>
      <c r="BI282" s="30" t="str">
        <f>VLOOKUP(LEFT(Data!$BF282,Data!$BC282),'Key 2'!$A$1:$C$40,2,FALSE)</f>
        <v>C</v>
      </c>
      <c r="BJ282" s="30" t="str">
        <f>VLOOKUP(LEFT(Data!$BG282,Data!$BD282),'Key 2'!$A$1:$C$40,2,FALSE)</f>
        <v>C</v>
      </c>
      <c r="BK282" s="30" t="str">
        <f>IF(AND(Data!$AV282&gt;=15,Data!$O282&gt;=20),"DG",IF(AND(Data!$AW282&gt;=15,Data!$S282&gt;=20),"MG",IF(AND(Data!$AV282&gt;=15,Data!$W282&gt;=20),"LG","0")))</f>
        <v>DG</v>
      </c>
      <c r="BL282" s="30" t="str">
        <f>IF(AND(Data!$BK282="DG",Data!$AW282&gt;=15,Data!$S282&gt;=20,Data!$BH282&lt;&gt;Data!$BI282),"MG","LG")</f>
        <v>LG</v>
      </c>
      <c r="BM282" s="30" t="str">
        <f>IF(Data!$BK282="DG",Data!$BH282,IF(Data!$BK282="MG",Data!$BI282,Data!$BJ282))</f>
        <v>C</v>
      </c>
      <c r="BN282" s="30" t="str">
        <f>IF(Data!$BL282="DG",Data!$BH282,IF(Data!$BL282="MG",Data!$BI282,Data!$BJ282))</f>
        <v>C</v>
      </c>
      <c r="BO282" s="40"/>
      <c r="BP282" s="40"/>
      <c r="BQ282" s="40"/>
      <c r="BR282" s="41"/>
      <c r="BS282" s="41"/>
      <c r="BT282" s="41" t="str">
        <f>VLOOKUP(Data!$BR282,'Key 1'!$B$1:$D$15,2,FALSE)</f>
        <v>TI</v>
      </c>
      <c r="BU282" s="41" t="str">
        <f>VLOOKUP(Data!$BS282,'Key 1'!$B$1:$D$15,2,FALSE)</f>
        <v>TI</v>
      </c>
      <c r="BV282" s="41">
        <f>VLOOKUP(Data!$BR282,'Key 1'!$B$1:$D$15,3,FALSE)</f>
        <v>0</v>
      </c>
      <c r="BW282" s="41">
        <f>VLOOKUP(Data!$BS282,'Key 1'!$B$1:$D$15,3,FALSE)</f>
        <v>0</v>
      </c>
      <c r="BX282" s="41" t="str">
        <f>IF(Data!$BK282="DG",IF(INT(Data!$BB282)-Data!$BB282&lt;0,"Low","High"),IF(Data!$BK282="MG",IF(INT(Data!$BC282)-Data!$BC282&lt;0,"Low","High"),IF(Data!$BK282="LG",IF(INT(Data!$BD282)-Data!$BD282&lt;0,"Low","High"),"High")))</f>
        <v>High</v>
      </c>
      <c r="BY282" s="41" t="str">
        <f>IF(Data!$BL282="DG",IF(INT(Data!$BB282)-Data!$BB282&lt;0,"Low","High"),IF(Data!$BL282="MG",IF(INT(Data!$BC282)-Data!$BC282&lt;0,"Low","High"),IF(Data!$BL282="LG",IF(INT(Data!$BD282)-Data!$BD282&lt;0,"Low","High"),"High")))</f>
        <v>Low</v>
      </c>
      <c r="BZ282" s="41" t="str">
        <f>IF(AND(Data!$BX282="High",Data!$BY282="High"),"High","Low")</f>
        <v>Low</v>
      </c>
      <c r="CA282" s="41" t="str">
        <f>IF(AND(Data!$BM282=Data!$BT282,Data!$BN282=Data!$BU282),"Matched",IF(Data!$BM282=Data!$BT282,"Sec Missed", IF(Data!$BN282=Data!$BU282," Pri Missed", "Both Missed")))</f>
        <v>Both Missed</v>
      </c>
      <c r="CB282" s="42">
        <v>100.0</v>
      </c>
      <c r="CC282" s="43" t="s">
        <v>100</v>
      </c>
      <c r="CD282" s="43" t="s">
        <v>100</v>
      </c>
      <c r="CE282" s="43" t="s">
        <v>3</v>
      </c>
      <c r="CF282" s="44"/>
      <c r="CG282" s="44"/>
      <c r="CH282" s="45" t="s">
        <v>3</v>
      </c>
      <c r="CI282" s="43" t="s">
        <v>97</v>
      </c>
      <c r="CJ282" s="42">
        <v>100.0</v>
      </c>
      <c r="CK282" s="43" t="s">
        <v>3</v>
      </c>
      <c r="CL282" s="43" t="s">
        <v>97</v>
      </c>
      <c r="CM282" s="42">
        <v>100.0</v>
      </c>
      <c r="CN282" s="43" t="s">
        <v>99</v>
      </c>
      <c r="CO282" s="1"/>
      <c r="CP282" s="1"/>
      <c r="CQ282" s="1"/>
      <c r="CR282" s="1"/>
      <c r="CS282" s="1"/>
      <c r="CT282" s="1"/>
      <c r="CU282" s="1"/>
    </row>
    <row r="283" ht="48.0" customHeight="1">
      <c r="A283" s="28">
        <v>2437.0</v>
      </c>
      <c r="B283" s="29">
        <v>28.0</v>
      </c>
      <c r="C283" s="30">
        <v>19.0</v>
      </c>
      <c r="D283" s="30">
        <v>14.0</v>
      </c>
      <c r="E283" s="30">
        <v>15.0</v>
      </c>
      <c r="F283" s="30">
        <v>16.0</v>
      </c>
      <c r="G283" s="30">
        <v>25.0</v>
      </c>
      <c r="H283" s="30">
        <v>10.0</v>
      </c>
      <c r="I283" s="30">
        <v>5.0</v>
      </c>
      <c r="J283" s="30">
        <v>16.0</v>
      </c>
      <c r="K283" s="30">
        <v>22.0</v>
      </c>
      <c r="L283" s="30">
        <v>11.0</v>
      </c>
      <c r="M283" s="30">
        <v>9.5</v>
      </c>
      <c r="N283" s="30">
        <v>16.0</v>
      </c>
      <c r="O283" s="31">
        <f>LARGE(Data!$K283:$N283,1)</f>
        <v>22</v>
      </c>
      <c r="P283" s="31">
        <f>LARGE(Data!$K283:$N283,2)</f>
        <v>16</v>
      </c>
      <c r="Q283" s="31">
        <f>LARGE(Data!$K283:$N283,3)</f>
        <v>11</v>
      </c>
      <c r="R283" s="31">
        <f>LARGE(Data!$K283:$N283,4)</f>
        <v>9.5</v>
      </c>
      <c r="S283" s="32">
        <f>LARGE(Data!$C283:$F283,1)</f>
        <v>19</v>
      </c>
      <c r="T283" s="32">
        <f>LARGE(Data!$C283:$F283,2)</f>
        <v>16</v>
      </c>
      <c r="U283" s="32">
        <f>LARGE(Data!$C283:$F283,3)</f>
        <v>15</v>
      </c>
      <c r="V283" s="32">
        <f>LARGE(Data!$C283:$F283,4)</f>
        <v>14</v>
      </c>
      <c r="W283" s="33">
        <f>LARGE(Data!$G283:$J283,1)</f>
        <v>25</v>
      </c>
      <c r="X283" s="33">
        <f>LARGE(Data!$G283:$J283,2)</f>
        <v>16</v>
      </c>
      <c r="Y283" s="33">
        <f>LARGE(Data!$G283:$J283,3)</f>
        <v>10</v>
      </c>
      <c r="Z283" s="33">
        <f>LARGE(Data!$G283:$J283,4)</f>
        <v>5</v>
      </c>
      <c r="AA283" s="30">
        <f>Data!$O283-Data!$P283</f>
        <v>6</v>
      </c>
      <c r="AB283" s="30">
        <f>Data!$P283-Data!$Q283</f>
        <v>5</v>
      </c>
      <c r="AC283" s="30">
        <f>Data!$Q283-Data!$R283</f>
        <v>1.5</v>
      </c>
      <c r="AD283" s="30">
        <f>(Data!$AA283+Data!$AB283)/SUM(Data!$AA283:$AC283)</f>
        <v>0.88</v>
      </c>
      <c r="AE283" s="31">
        <f>Data!$AA283^2/SQRT(Data!$AA283^2+Data!$AB283^2+Data!$AC283^2)</f>
        <v>4.526601217</v>
      </c>
      <c r="AF283" s="31">
        <f>Data!$AB283^2/SQRT(Data!$AA283^2+Data!$AB283^2+Data!$AC283^2)</f>
        <v>3.143473067</v>
      </c>
      <c r="AG283" s="31">
        <f>Data!$AC283^2/SQRT(Data!$AA283^2+Data!$AB283^2+Data!$AC283^2)</f>
        <v>0.2829125761</v>
      </c>
      <c r="AH283" s="30">
        <f>Data!$S283-Data!$T283</f>
        <v>3</v>
      </c>
      <c r="AI283" s="30">
        <f>Data!$T283-Data!$U283</f>
        <v>1</v>
      </c>
      <c r="AJ283" s="30">
        <f>Data!$U283-Data!$V283</f>
        <v>1</v>
      </c>
      <c r="AK283" s="30">
        <f>(Data!$AH283+Data!$AI283)/(Data!$AH283+Data!$AI283+Data!$AJ283)</f>
        <v>0.8</v>
      </c>
      <c r="AL283" s="32">
        <f>Data!$AH283^2/SQRT(Data!$AH283^2+Data!$AI283^2+Data!$AJ283^2)</f>
        <v>2.713602101</v>
      </c>
      <c r="AM283" s="32">
        <f>Data!$AI283^2/SQRT(Data!$AH283^2+Data!$AI283^2+Data!$AJ283^2)</f>
        <v>0.3015113446</v>
      </c>
      <c r="AN283" s="32">
        <f>Data!$AJ283^2/SQRT(Data!$AH283^2+Data!$AI283^2+Data!$AJ283^2)</f>
        <v>0.3015113446</v>
      </c>
      <c r="AO283" s="30">
        <f>Data!$W283-Data!$X283</f>
        <v>9</v>
      </c>
      <c r="AP283" s="30">
        <f>Data!$X283-Data!$Y283</f>
        <v>6</v>
      </c>
      <c r="AQ283" s="30">
        <f>Data!$Y283-Data!$Z283</f>
        <v>5</v>
      </c>
      <c r="AR283" s="30">
        <f>(Data!$AO283+Data!$AP283)/(Data!$AO283+Data!$AP283+Data!$AQ283)</f>
        <v>0.75</v>
      </c>
      <c r="AS283" s="33">
        <f>Data!$AO283^2/SQRT(Data!$AO283^2+Data!$AP283^2+Data!$AQ283^2)</f>
        <v>6.797369002</v>
      </c>
      <c r="AT283" s="33">
        <f>Data!$AP283^2/SQRT(Data!$AO283^2+Data!$AP283^2+Data!$AQ283^2)</f>
        <v>3.02105289</v>
      </c>
      <c r="AU283" s="33">
        <f>Data!$AQ283^2/SQRT(Data!$AO283^2+Data!$AP283^2+Data!$AQ283^2)</f>
        <v>2.097953396</v>
      </c>
      <c r="AV283" s="34">
        <f>_xlfn.VAR.P(Data!$K283:$N283)</f>
        <v>23.921875</v>
      </c>
      <c r="AW283" s="35">
        <f>_xlfn.VAR.P(Data!$C283:$F283)</f>
        <v>3.5</v>
      </c>
      <c r="AX283" s="36">
        <f>_xlfn.VAR.P(Data!$G283:$J283)</f>
        <v>55.5</v>
      </c>
      <c r="AY283" s="37"/>
      <c r="AZ283" s="38"/>
      <c r="BA283" s="39"/>
      <c r="BB283" s="30" t="str">
        <f>IF(AND(Data!$AE283&gt;Data!$AF283,Data!$AE283&gt;Data!$AG283),"1",IF(AND(Data!$AF283&gt;Data!$AE283,Data!$AF283&gt;Data!$AG283),IF(Data!$AF283&lt;2.5*Data!$AE283,"1.2",IF(OR(Data!$AE283&gt;2.5,Data!$AE283+Data!$AF283+Data!$AG283&lt;9),"2.2","2")),IF(AND(Data!$AG283&gt;3.5*Data!$AE283,Data!$AG283&gt;3.5*Data!$AF283,Data!$AE283+Data!$AF283+Data!$AG283&gt;11,Data!$AE283+Data!$AF283&lt;2,Data!$Q283&gt;=18),"3",IF((Data!$AE283&gt;3*Data!$AF283),"1.3",IF(AND(Data!$AF283&gt;3*Data!$AE283,Data!$AF283&gt;2),"2.3","3.3")))))</f>
        <v>1</v>
      </c>
      <c r="BC283" s="30" t="str">
        <f>IF(AND(Data!$AL283&gt;Data!$AM283,Data!$AL283&gt;Data!$AN283),"1",IF(AND(Data!$AM283&gt;Data!$AL283,Data!$AM283&gt;Data!$AN283),IF(Data!$AM283&lt;2.5*Data!$AL283,"1.2",IF(OR(Data!$AL283&gt;2.5,Data!$AL283+Data!$AM283+Data!$AN283&lt;9),"2.2","2")),IF(AND(Data!$AN283&gt;3.5*Data!$AL283,Data!$AN283&gt;3.5*Data!$AM283,Data!$AL283+Data!$AM283+Data!$AN283&gt;11,Data!$AL283+Data!$AM283&lt;2,Data!$U283&gt;=18),"3",IF((Data!$AL283&gt;3*Data!$AM283),"1.3",IF(AND(Data!$AM283&gt;3*Data!$AL283,Data!$AM283&gt;2),"2.3","3.3")))))</f>
        <v>1</v>
      </c>
      <c r="BD283" s="30" t="str">
        <f>IF(AND(Data!$AS283&gt;Data!$AT283,Data!$AS283&gt;Data!$AU283),"1",IF(AND(Data!$AT283&gt;Data!$AS283,Data!$AT283&gt;Data!$AU283),IF(Data!$AT283&lt;2.5*Data!$AS283,"1.2",IF(OR(Data!$AS283&gt;2.5,Data!$AS283+Data!$AT283+Data!$AU283&lt;9),"2.2","2")),IF(AND(Data!$AU283&gt;3.5*Data!$AS283,Data!$AU283&gt;3.5*Data!$AT283,Data!$AS283+Data!$AT283+Data!$AU283&gt;11,Data!$AS283+Data!$AT283&lt;2,Data!$Y283&gt;=18),"3",IF((Data!$AS283&gt;3*Data!$AT283),"1.3",IF(AND(Data!$AT283&gt;3*Data!$AS283,Data!$AT283&gt;2),"2.3","3.3")))))</f>
        <v>1</v>
      </c>
      <c r="BE283" s="30" t="str">
        <f t="array" ref="BE283">XLOOKUP(Data!$O283,Data!$K283:$N283,$K$1:$N$1,"?",0,1)&amp;XLOOKUP(Data!$P283,Data!$K283:$N283,$K$1:$N$1,"?",0,1)&amp;XLOOKUP(Data!$Q283,Data!$K283:$N283,$K$1:$N$1,"?",0,1)</f>
        <v>DCI</v>
      </c>
      <c r="BF283" s="30" t="str">
        <f t="array" ref="BF283">XLOOKUP(Data!$S283,Data!$C283:$F283,$C$1:$F$1,"?",0,1)&amp;XLOOKUP(Data!$T283,Data!$C283:$F283,$C$1:$F$1,"?",0,1)&amp;XLOOKUP(Data!$U283,Data!$C283:$F283,$C$1:$F$1,"?",0,1)</f>
        <v>DCS</v>
      </c>
      <c r="BG283" s="30" t="str">
        <f t="array" ref="BG283">XLOOKUP(Data!$W283,Data!$G283:$J283,$G$1:$J$1,"?",0,1)&amp;XLOOKUP(Data!$X283,Data!$G283:$J283,$G$1:$J$1,"?",0,1)&amp;XLOOKUP(Data!$Y283,Data!$G283:$J283,$G$1:$J$1,"?",0,1)</f>
        <v>DCI</v>
      </c>
      <c r="BH283" s="30" t="str">
        <f>VLOOKUP(LEFT(Data!$BE283,Data!$BB283),'Key 2'!$A$1:$C$40,2,FALSE)</f>
        <v>D</v>
      </c>
      <c r="BI283" s="30" t="str">
        <f>VLOOKUP(LEFT(Data!$BF283,Data!$BC283),'Key 2'!$A$1:$C$40,2,FALSE)</f>
        <v>D</v>
      </c>
      <c r="BJ283" s="30" t="str">
        <f>VLOOKUP(LEFT(Data!$BG283,Data!$BD283),'Key 2'!$A$1:$C$40,2,FALSE)</f>
        <v>D</v>
      </c>
      <c r="BK283" s="30" t="str">
        <f>IF(AND(Data!$AV283&gt;=15,Data!$O283&gt;=20),"DG",IF(AND(Data!$AW283&gt;=15,Data!$S283&gt;=20),"MG",IF(AND(Data!$AV283&gt;=15,Data!$W283&gt;=20),"LG","0")))</f>
        <v>DG</v>
      </c>
      <c r="BL283" s="30" t="str">
        <f>IF(AND(Data!$BK283="DG",Data!$AW283&gt;=15,Data!$S283&gt;=20,Data!$BH283&lt;&gt;Data!$BI283),"MG","LG")</f>
        <v>LG</v>
      </c>
      <c r="BM283" s="30" t="str">
        <f>IF(Data!$BK283="DG",Data!$BH283,IF(Data!$BK283="MG",Data!$BI283,Data!$BJ283))</f>
        <v>D</v>
      </c>
      <c r="BN283" s="30" t="str">
        <f>IF(Data!$BL283="DG",Data!$BH283,IF(Data!$BL283="MG",Data!$BI283,Data!$BJ283))</f>
        <v>D</v>
      </c>
      <c r="BO283" s="40"/>
      <c r="BP283" s="40"/>
      <c r="BQ283" s="40"/>
      <c r="BR283" s="41"/>
      <c r="BS283" s="41"/>
      <c r="BT283" s="41" t="str">
        <f>VLOOKUP(Data!$BR283,'Key 1'!$B$1:$D$15,2,FALSE)</f>
        <v>TI</v>
      </c>
      <c r="BU283" s="41" t="str">
        <f>VLOOKUP(Data!$BS283,'Key 1'!$B$1:$D$15,2,FALSE)</f>
        <v>TI</v>
      </c>
      <c r="BV283" s="41">
        <f>VLOOKUP(Data!$BR283,'Key 1'!$B$1:$D$15,3,FALSE)</f>
        <v>0</v>
      </c>
      <c r="BW283" s="41">
        <f>VLOOKUP(Data!$BS283,'Key 1'!$B$1:$D$15,3,FALSE)</f>
        <v>0</v>
      </c>
      <c r="BX283" s="41" t="str">
        <f>IF(Data!$BK283="DG",IF(INT(Data!$BB283)-Data!$BB283&lt;0,"Low","High"),IF(Data!$BK283="MG",IF(INT(Data!$BC283)-Data!$BC283&lt;0,"Low","High"),IF(Data!$BK283="LG",IF(INT(Data!$BD283)-Data!$BD283&lt;0,"Low","High"),"High")))</f>
        <v>High</v>
      </c>
      <c r="BY283" s="41" t="str">
        <f>IF(Data!$BL283="DG",IF(INT(Data!$BB283)-Data!$BB283&lt;0,"Low","High"),IF(Data!$BL283="MG",IF(INT(Data!$BC283)-Data!$BC283&lt;0,"Low","High"),IF(Data!$BL283="LG",IF(INT(Data!$BD283)-Data!$BD283&lt;0,"Low","High"),"High")))</f>
        <v>High</v>
      </c>
      <c r="BZ283" s="41" t="str">
        <f>IF(AND(Data!$BX283="High",Data!$BY283="High"),"High","Low")</f>
        <v>High</v>
      </c>
      <c r="CA283" s="41" t="str">
        <f>IF(AND(Data!$BM283=Data!$BT283,Data!$BN283=Data!$BU283),"Matched",IF(Data!$BM283=Data!$BT283,"Sec Missed", IF(Data!$BN283=Data!$BU283," Pri Missed", "Both Missed")))</f>
        <v>Both Missed</v>
      </c>
      <c r="CB283" s="42">
        <v>100.0</v>
      </c>
      <c r="CC283" s="43" t="s">
        <v>100</v>
      </c>
      <c r="CD283" s="42">
        <v>100.0</v>
      </c>
      <c r="CE283" s="43" t="s">
        <v>0</v>
      </c>
      <c r="CF283" s="44"/>
      <c r="CG283" s="43" t="s">
        <v>0</v>
      </c>
      <c r="CH283" s="45" t="s">
        <v>0</v>
      </c>
      <c r="CI283" s="43" t="s">
        <v>97</v>
      </c>
      <c r="CJ283" s="42">
        <v>100.0</v>
      </c>
      <c r="CK283" s="43" t="s">
        <v>0</v>
      </c>
      <c r="CL283" s="43" t="s">
        <v>98</v>
      </c>
      <c r="CM283" s="42">
        <v>100.0</v>
      </c>
      <c r="CN283" s="43" t="s">
        <v>99</v>
      </c>
      <c r="CO283" s="1"/>
      <c r="CP283" s="1"/>
      <c r="CQ283" s="1"/>
      <c r="CR283" s="1"/>
      <c r="CS283" s="1"/>
      <c r="CT283" s="1"/>
      <c r="CU283" s="1"/>
    </row>
    <row r="284" ht="48.0" customHeight="1">
      <c r="A284" s="28">
        <v>2438.0</v>
      </c>
      <c r="B284" s="29">
        <v>28.0</v>
      </c>
      <c r="C284" s="30">
        <v>20.0</v>
      </c>
      <c r="D284" s="30">
        <v>22.0</v>
      </c>
      <c r="E284" s="30">
        <v>4.0</v>
      </c>
      <c r="F284" s="30">
        <v>21.0</v>
      </c>
      <c r="G284" s="30">
        <v>24.0</v>
      </c>
      <c r="H284" s="30">
        <v>10.0</v>
      </c>
      <c r="I284" s="30">
        <v>9.0</v>
      </c>
      <c r="J284" s="30">
        <v>14.0</v>
      </c>
      <c r="K284" s="30">
        <v>22.0</v>
      </c>
      <c r="L284" s="30">
        <v>16.0</v>
      </c>
      <c r="M284" s="30">
        <v>6.0</v>
      </c>
      <c r="N284" s="30">
        <v>18.0</v>
      </c>
      <c r="O284" s="31">
        <f>LARGE(Data!$K284:$N284,1)</f>
        <v>22</v>
      </c>
      <c r="P284" s="31">
        <f>LARGE(Data!$K284:$N284,2)</f>
        <v>18</v>
      </c>
      <c r="Q284" s="31">
        <f>LARGE(Data!$K284:$N284,3)</f>
        <v>16</v>
      </c>
      <c r="R284" s="31">
        <f>LARGE(Data!$K284:$N284,4)</f>
        <v>6</v>
      </c>
      <c r="S284" s="32">
        <f>LARGE(Data!$C284:$F284,1)</f>
        <v>22</v>
      </c>
      <c r="T284" s="32">
        <f>LARGE(Data!$C284:$F284,2)</f>
        <v>21</v>
      </c>
      <c r="U284" s="32">
        <f>LARGE(Data!$C284:$F284,3)</f>
        <v>20</v>
      </c>
      <c r="V284" s="32">
        <f>LARGE(Data!$C284:$F284,4)</f>
        <v>4</v>
      </c>
      <c r="W284" s="33">
        <f>LARGE(Data!$G284:$J284,1)</f>
        <v>24</v>
      </c>
      <c r="X284" s="33">
        <f>LARGE(Data!$G284:$J284,2)</f>
        <v>14</v>
      </c>
      <c r="Y284" s="33">
        <f>LARGE(Data!$G284:$J284,3)</f>
        <v>10</v>
      </c>
      <c r="Z284" s="33">
        <f>LARGE(Data!$G284:$J284,4)</f>
        <v>9</v>
      </c>
      <c r="AA284" s="30">
        <f>Data!$O284-Data!$P284</f>
        <v>4</v>
      </c>
      <c r="AB284" s="30">
        <f>Data!$P284-Data!$Q284</f>
        <v>2</v>
      </c>
      <c r="AC284" s="30">
        <f>Data!$Q284-Data!$R284</f>
        <v>10</v>
      </c>
      <c r="AD284" s="30">
        <f>(Data!$AA284+Data!$AB284)/SUM(Data!$AA284:$AC284)</f>
        <v>0.375</v>
      </c>
      <c r="AE284" s="31">
        <f>Data!$AA284^2/SQRT(Data!$AA284^2+Data!$AB284^2+Data!$AC284^2)</f>
        <v>1.460593487</v>
      </c>
      <c r="AF284" s="31">
        <f>Data!$AB284^2/SQRT(Data!$AA284^2+Data!$AB284^2+Data!$AC284^2)</f>
        <v>0.3651483717</v>
      </c>
      <c r="AG284" s="31">
        <f>Data!$AC284^2/SQRT(Data!$AA284^2+Data!$AB284^2+Data!$AC284^2)</f>
        <v>9.128709292</v>
      </c>
      <c r="AH284" s="30">
        <f>Data!$S284-Data!$T284</f>
        <v>1</v>
      </c>
      <c r="AI284" s="30">
        <f>Data!$T284-Data!$U284</f>
        <v>1</v>
      </c>
      <c r="AJ284" s="30">
        <f>Data!$U284-Data!$V284</f>
        <v>16</v>
      </c>
      <c r="AK284" s="30">
        <f>(Data!$AH284+Data!$AI284)/(Data!$AH284+Data!$AI284+Data!$AJ284)</f>
        <v>0.1111111111</v>
      </c>
      <c r="AL284" s="32">
        <f>Data!$AH284^2/SQRT(Data!$AH284^2+Data!$AI284^2+Data!$AJ284^2)</f>
        <v>0.06225728064</v>
      </c>
      <c r="AM284" s="32">
        <f>Data!$AI284^2/SQRT(Data!$AH284^2+Data!$AI284^2+Data!$AJ284^2)</f>
        <v>0.06225728064</v>
      </c>
      <c r="AN284" s="32">
        <f>Data!$AJ284^2/SQRT(Data!$AH284^2+Data!$AI284^2+Data!$AJ284^2)</f>
        <v>15.93786384</v>
      </c>
      <c r="AO284" s="30">
        <f>Data!$W284-Data!$X284</f>
        <v>10</v>
      </c>
      <c r="AP284" s="30">
        <f>Data!$X284-Data!$Y284</f>
        <v>4</v>
      </c>
      <c r="AQ284" s="30">
        <f>Data!$Y284-Data!$Z284</f>
        <v>1</v>
      </c>
      <c r="AR284" s="30">
        <f>(Data!$AO284+Data!$AP284)/(Data!$AO284+Data!$AP284+Data!$AQ284)</f>
        <v>0.9333333333</v>
      </c>
      <c r="AS284" s="33">
        <f>Data!$AO284^2/SQRT(Data!$AO284^2+Data!$AP284^2+Data!$AQ284^2)</f>
        <v>9.24500327</v>
      </c>
      <c r="AT284" s="33">
        <f>Data!$AP284^2/SQRT(Data!$AO284^2+Data!$AP284^2+Data!$AQ284^2)</f>
        <v>1.479200523</v>
      </c>
      <c r="AU284" s="33">
        <f>Data!$AQ284^2/SQRT(Data!$AO284^2+Data!$AP284^2+Data!$AQ284^2)</f>
        <v>0.0924500327</v>
      </c>
      <c r="AV284" s="34">
        <f>_xlfn.VAR.P(Data!$K284:$N284)</f>
        <v>34.75</v>
      </c>
      <c r="AW284" s="35">
        <f>_xlfn.VAR.P(Data!$C284:$F284)</f>
        <v>54.6875</v>
      </c>
      <c r="AX284" s="36">
        <f>_xlfn.VAR.P(Data!$G284:$J284)</f>
        <v>35.1875</v>
      </c>
      <c r="AY284" s="37"/>
      <c r="AZ284" s="38"/>
      <c r="BA284" s="39"/>
      <c r="BB284" s="30" t="str">
        <f>IF(AND(Data!$AE284&gt;Data!$AF284,Data!$AE284&gt;Data!$AG284),"1",IF(AND(Data!$AF284&gt;Data!$AE284,Data!$AF284&gt;Data!$AG284),IF(Data!$AF284&lt;2.5*Data!$AE284,"1.2",IF(OR(Data!$AE284&gt;2.5,Data!$AE284+Data!$AF284+Data!$AG284&lt;9),"2.2","2")),IF(AND(Data!$AG284&gt;3.5*Data!$AE284,Data!$AG284&gt;3.5*Data!$AF284,Data!$AE284+Data!$AF284+Data!$AG284&gt;11,Data!$AE284+Data!$AF284&lt;2,Data!$Q284&gt;=18),"3",IF((Data!$AE284&gt;3*Data!$AF284),"1.3",IF(AND(Data!$AF284&gt;3*Data!$AE284,Data!$AF284&gt;2),"2.3","3.3")))))</f>
        <v>1.3</v>
      </c>
      <c r="BC284" s="30" t="str">
        <f>IF(AND(Data!$AL284&gt;Data!$AM284,Data!$AL284&gt;Data!$AN284),"1",IF(AND(Data!$AM284&gt;Data!$AL284,Data!$AM284&gt;Data!$AN284),IF(Data!$AM284&lt;2.5*Data!$AL284,"1.2",IF(OR(Data!$AL284&gt;2.5,Data!$AL284+Data!$AM284+Data!$AN284&lt;9),"2.2","2")),IF(AND(Data!$AN284&gt;3.5*Data!$AL284,Data!$AN284&gt;3.5*Data!$AM284,Data!$AL284+Data!$AM284+Data!$AN284&gt;11,Data!$AL284+Data!$AM284&lt;2,Data!$U284&gt;=18),"3",IF((Data!$AL284&gt;3*Data!$AM284),"1.3",IF(AND(Data!$AM284&gt;3*Data!$AL284,Data!$AM284&gt;2),"2.3","3.3")))))</f>
        <v>3</v>
      </c>
      <c r="BD284" s="30" t="str">
        <f>IF(AND(Data!$AS284&gt;Data!$AT284,Data!$AS284&gt;Data!$AU284),"1",IF(AND(Data!$AT284&gt;Data!$AS284,Data!$AT284&gt;Data!$AU284),IF(Data!$AT284&lt;2.5*Data!$AS284,"1.2",IF(OR(Data!$AS284&gt;2.5,Data!$AS284+Data!$AT284+Data!$AU284&lt;9),"2.2","2")),IF(AND(Data!$AU284&gt;3.5*Data!$AS284,Data!$AU284&gt;3.5*Data!$AT284,Data!$AS284+Data!$AT284+Data!$AU284&gt;11,Data!$AS284+Data!$AT284&lt;2,Data!$Y284&gt;=18),"3",IF((Data!$AS284&gt;3*Data!$AT284),"1.3",IF(AND(Data!$AT284&gt;3*Data!$AS284,Data!$AT284&gt;2),"2.3","3.3")))))</f>
        <v>1</v>
      </c>
      <c r="BE284" s="30" t="str">
        <f t="array" ref="BE284">XLOOKUP(Data!$O284,Data!$K284:$N284,$K$1:$N$1,"?",0,1)&amp;XLOOKUP(Data!$P284,Data!$K284:$N284,$K$1:$N$1,"?",0,1)&amp;XLOOKUP(Data!$Q284,Data!$K284:$N284,$K$1:$N$1,"?",0,1)</f>
        <v>DCI</v>
      </c>
      <c r="BF284" s="30" t="str">
        <f t="array" ref="BF284">XLOOKUP(Data!$S284,Data!$C284:$F284,$C$1:$F$1,"?",0,1)&amp;XLOOKUP(Data!$T284,Data!$C284:$F284,$C$1:$F$1,"?",0,1)&amp;XLOOKUP(Data!$U284,Data!$C284:$F284,$C$1:$F$1,"?",0,1)</f>
        <v>ICD</v>
      </c>
      <c r="BG284" s="30" t="str">
        <f t="array" ref="BG284">XLOOKUP(Data!$W284,Data!$G284:$J284,$G$1:$J$1,"?",0,1)&amp;XLOOKUP(Data!$X284,Data!$G284:$J284,$G$1:$J$1,"?",0,1)&amp;XLOOKUP(Data!$Y284,Data!$G284:$J284,$G$1:$J$1,"?",0,1)</f>
        <v>DCI</v>
      </c>
      <c r="BH284" s="30" t="str">
        <f>VLOOKUP(LEFT(Data!$BE284,Data!$BB284),'Key 2'!$A$1:$C$40,2,FALSE)</f>
        <v>D</v>
      </c>
      <c r="BI284" s="30" t="str">
        <f>VLOOKUP(LEFT(Data!$BF284,Data!$BC284),'Key 2'!$A$1:$C$40,2,FALSE)</f>
        <v>DIC</v>
      </c>
      <c r="BJ284" s="30" t="str">
        <f>VLOOKUP(LEFT(Data!$BG284,Data!$BD284),'Key 2'!$A$1:$C$40,2,FALSE)</f>
        <v>D</v>
      </c>
      <c r="BK284" s="30" t="str">
        <f>IF(AND(Data!$AV284&gt;=15,Data!$O284&gt;=20),"DG",IF(AND(Data!$AW284&gt;=15,Data!$S284&gt;=20),"MG",IF(AND(Data!$AV284&gt;=15,Data!$W284&gt;=20),"LG","0")))</f>
        <v>DG</v>
      </c>
      <c r="BL284" s="30" t="str">
        <f>IF(AND(Data!$BK284="DG",Data!$AW284&gt;=15,Data!$S284&gt;=20,Data!$BH284&lt;&gt;Data!$BI284),"MG","LG")</f>
        <v>MG</v>
      </c>
      <c r="BM284" s="30" t="str">
        <f>IF(Data!$BK284="DG",Data!$BH284,IF(Data!$BK284="MG",Data!$BI284,Data!$BJ284))</f>
        <v>D</v>
      </c>
      <c r="BN284" s="30" t="str">
        <f>IF(Data!$BL284="DG",Data!$BH284,IF(Data!$BL284="MG",Data!$BI284,Data!$BJ284))</f>
        <v>DIC</v>
      </c>
      <c r="BO284" s="40"/>
      <c r="BP284" s="40"/>
      <c r="BQ284" s="40"/>
      <c r="BR284" s="41"/>
      <c r="BS284" s="41"/>
      <c r="BT284" s="41" t="str">
        <f>VLOOKUP(Data!$BR284,'Key 1'!$B$1:$D$15,2,FALSE)</f>
        <v>TI</v>
      </c>
      <c r="BU284" s="41" t="str">
        <f>VLOOKUP(Data!$BS284,'Key 1'!$B$1:$D$15,2,FALSE)</f>
        <v>TI</v>
      </c>
      <c r="BV284" s="41">
        <f>VLOOKUP(Data!$BR284,'Key 1'!$B$1:$D$15,3,FALSE)</f>
        <v>0</v>
      </c>
      <c r="BW284" s="41">
        <f>VLOOKUP(Data!$BS284,'Key 1'!$B$1:$D$15,3,FALSE)</f>
        <v>0</v>
      </c>
      <c r="BX284" s="41" t="str">
        <f>IF(Data!$BK284="DG",IF(INT(Data!$BB284)-Data!$BB284&lt;0,"Low","High"),IF(Data!$BK284="MG",IF(INT(Data!$BC284)-Data!$BC284&lt;0,"Low","High"),IF(Data!$BK284="LG",IF(INT(Data!$BD284)-Data!$BD284&lt;0,"Low","High"),"High")))</f>
        <v>Low</v>
      </c>
      <c r="BY284" s="41" t="str">
        <f>IF(Data!$BL284="DG",IF(INT(Data!$BB284)-Data!$BB284&lt;0,"Low","High"),IF(Data!$BL284="MG",IF(INT(Data!$BC284)-Data!$BC284&lt;0,"Low","High"),IF(Data!$BL284="LG",IF(INT(Data!$BD284)-Data!$BD284&lt;0,"Low","High"),"High")))</f>
        <v>High</v>
      </c>
      <c r="BZ284" s="41" t="str">
        <f>IF(AND(Data!$BX284="High",Data!$BY284="High"),"High","Low")</f>
        <v>Low</v>
      </c>
      <c r="CA284" s="41" t="str">
        <f>IF(AND(Data!$BM284=Data!$BT284,Data!$BN284=Data!$BU284),"Matched",IF(Data!$BM284=Data!$BT284,"Sec Missed", IF(Data!$BN284=Data!$BU284," Pri Missed", "Both Missed")))</f>
        <v>Both Missed</v>
      </c>
      <c r="CB284" s="42">
        <v>100.0</v>
      </c>
      <c r="CC284" s="42">
        <v>100.0</v>
      </c>
      <c r="CD284" s="42">
        <v>100.0</v>
      </c>
      <c r="CE284" s="43" t="s">
        <v>101</v>
      </c>
      <c r="CF284" s="43" t="s">
        <v>101</v>
      </c>
      <c r="CG284" s="43" t="s">
        <v>0</v>
      </c>
      <c r="CH284" s="45" t="s">
        <v>101</v>
      </c>
      <c r="CI284" s="43" t="s">
        <v>97</v>
      </c>
      <c r="CJ284" s="42">
        <v>100.0</v>
      </c>
      <c r="CK284" s="43" t="s">
        <v>0</v>
      </c>
      <c r="CL284" s="43" t="s">
        <v>98</v>
      </c>
      <c r="CM284" s="42">
        <v>100.0</v>
      </c>
      <c r="CN284" s="43" t="s">
        <v>104</v>
      </c>
      <c r="CO284" s="1"/>
      <c r="CP284" s="1"/>
      <c r="CQ284" s="1"/>
      <c r="CR284" s="1"/>
      <c r="CS284" s="1"/>
      <c r="CT284" s="1"/>
      <c r="CU284" s="1"/>
    </row>
    <row r="285" ht="48.0" customHeight="1">
      <c r="A285" s="28">
        <v>2439.0</v>
      </c>
      <c r="B285" s="29">
        <v>28.0</v>
      </c>
      <c r="C285" s="30">
        <v>19.0</v>
      </c>
      <c r="D285" s="30">
        <v>23.5</v>
      </c>
      <c r="E285" s="30">
        <v>4.0</v>
      </c>
      <c r="F285" s="30">
        <v>21.0</v>
      </c>
      <c r="G285" s="30">
        <v>12.0</v>
      </c>
      <c r="H285" s="30">
        <v>12.0</v>
      </c>
      <c r="I285" s="30">
        <v>9.0</v>
      </c>
      <c r="J285" s="30">
        <v>24.0</v>
      </c>
      <c r="K285" s="30">
        <v>15.0</v>
      </c>
      <c r="L285" s="30">
        <v>19.0</v>
      </c>
      <c r="M285" s="30">
        <v>6.0</v>
      </c>
      <c r="N285" s="30">
        <v>23.0</v>
      </c>
      <c r="O285" s="31">
        <f>LARGE(Data!$K285:$N285,1)</f>
        <v>23</v>
      </c>
      <c r="P285" s="31">
        <f>LARGE(Data!$K285:$N285,2)</f>
        <v>19</v>
      </c>
      <c r="Q285" s="31">
        <f>LARGE(Data!$K285:$N285,3)</f>
        <v>15</v>
      </c>
      <c r="R285" s="31">
        <f>LARGE(Data!$K285:$N285,4)</f>
        <v>6</v>
      </c>
      <c r="S285" s="32">
        <f>LARGE(Data!$C285:$F285,1)</f>
        <v>23.5</v>
      </c>
      <c r="T285" s="32">
        <f>LARGE(Data!$C285:$F285,2)</f>
        <v>21</v>
      </c>
      <c r="U285" s="32">
        <f>LARGE(Data!$C285:$F285,3)</f>
        <v>19</v>
      </c>
      <c r="V285" s="32">
        <f>LARGE(Data!$C285:$F285,4)</f>
        <v>4</v>
      </c>
      <c r="W285" s="33">
        <f>LARGE(Data!$G285:$J285,1)</f>
        <v>24</v>
      </c>
      <c r="X285" s="33">
        <f>LARGE(Data!$G285:$J285,2)</f>
        <v>12</v>
      </c>
      <c r="Y285" s="33">
        <f>LARGE(Data!$G285:$J285,3)</f>
        <v>12</v>
      </c>
      <c r="Z285" s="33">
        <f>LARGE(Data!$G285:$J285,4)</f>
        <v>9</v>
      </c>
      <c r="AA285" s="30">
        <f>Data!$O285-Data!$P285</f>
        <v>4</v>
      </c>
      <c r="AB285" s="30">
        <f>Data!$P285-Data!$Q285</f>
        <v>4</v>
      </c>
      <c r="AC285" s="30">
        <f>Data!$Q285-Data!$R285</f>
        <v>9</v>
      </c>
      <c r="AD285" s="30">
        <f>(Data!$AA285+Data!$AB285)/SUM(Data!$AA285:$AC285)</f>
        <v>0.4705882353</v>
      </c>
      <c r="AE285" s="31">
        <f>Data!$AA285^2/SQRT(Data!$AA285^2+Data!$AB285^2+Data!$AC285^2)</f>
        <v>1.505153389</v>
      </c>
      <c r="AF285" s="31">
        <f>Data!$AB285^2/SQRT(Data!$AA285^2+Data!$AB285^2+Data!$AC285^2)</f>
        <v>1.505153389</v>
      </c>
      <c r="AG285" s="31">
        <f>Data!$AC285^2/SQRT(Data!$AA285^2+Data!$AB285^2+Data!$AC285^2)</f>
        <v>7.619839034</v>
      </c>
      <c r="AH285" s="30">
        <f>Data!$S285-Data!$T285</f>
        <v>2.5</v>
      </c>
      <c r="AI285" s="30">
        <f>Data!$T285-Data!$U285</f>
        <v>2</v>
      </c>
      <c r="AJ285" s="30">
        <f>Data!$U285-Data!$V285</f>
        <v>15</v>
      </c>
      <c r="AK285" s="30">
        <f>(Data!$AH285+Data!$AI285)/(Data!$AH285+Data!$AI285+Data!$AJ285)</f>
        <v>0.2307692308</v>
      </c>
      <c r="AL285" s="32">
        <f>Data!$AH285^2/SQRT(Data!$AH285^2+Data!$AI285^2+Data!$AJ285^2)</f>
        <v>0.4074883541</v>
      </c>
      <c r="AM285" s="32">
        <f>Data!$AI285^2/SQRT(Data!$AH285^2+Data!$AI285^2+Data!$AJ285^2)</f>
        <v>0.2607925467</v>
      </c>
      <c r="AN285" s="32">
        <f>Data!$AJ285^2/SQRT(Data!$AH285^2+Data!$AI285^2+Data!$AJ285^2)</f>
        <v>14.66958075</v>
      </c>
      <c r="AO285" s="30">
        <f>Data!$W285-Data!$X285</f>
        <v>12</v>
      </c>
      <c r="AP285" s="30">
        <f>Data!$X285-Data!$Y285</f>
        <v>0</v>
      </c>
      <c r="AQ285" s="30">
        <f>Data!$Y285-Data!$Z285</f>
        <v>3</v>
      </c>
      <c r="AR285" s="30">
        <f>(Data!$AO285+Data!$AP285)/(Data!$AO285+Data!$AP285+Data!$AQ285)</f>
        <v>0.8</v>
      </c>
      <c r="AS285" s="33">
        <f>Data!$AO285^2/SQRT(Data!$AO285^2+Data!$AP285^2+Data!$AQ285^2)</f>
        <v>11.64171</v>
      </c>
      <c r="AT285" s="33">
        <f>Data!$AP285^2/SQRT(Data!$AO285^2+Data!$AP285^2+Data!$AQ285^2)</f>
        <v>0</v>
      </c>
      <c r="AU285" s="33">
        <f>Data!$AQ285^2/SQRT(Data!$AO285^2+Data!$AP285^2+Data!$AQ285^2)</f>
        <v>0.7276068751</v>
      </c>
      <c r="AV285" s="34">
        <f>_xlfn.VAR.P(Data!$K285:$N285)</f>
        <v>39.6875</v>
      </c>
      <c r="AW285" s="35">
        <f>_xlfn.VAR.P(Data!$C285:$F285)</f>
        <v>57.796875</v>
      </c>
      <c r="AX285" s="36">
        <f>_xlfn.VAR.P(Data!$G285:$J285)</f>
        <v>33.1875</v>
      </c>
      <c r="AY285" s="37"/>
      <c r="AZ285" s="38"/>
      <c r="BA285" s="39"/>
      <c r="BB285" s="30" t="str">
        <f>IF(AND(Data!$AE285&gt;Data!$AF285,Data!$AE285&gt;Data!$AG285),"1",IF(AND(Data!$AF285&gt;Data!$AE285,Data!$AF285&gt;Data!$AG285),IF(Data!$AF285&lt;2.5*Data!$AE285,"1.2",IF(OR(Data!$AE285&gt;2.5,Data!$AE285+Data!$AF285+Data!$AG285&lt;9),"2.2","2")),IF(AND(Data!$AG285&gt;3.5*Data!$AE285,Data!$AG285&gt;3.5*Data!$AF285,Data!$AE285+Data!$AF285+Data!$AG285&gt;11,Data!$AE285+Data!$AF285&lt;2,Data!$Q285&gt;=18),"3",IF((Data!$AE285&gt;3*Data!$AF285),"1.3",IF(AND(Data!$AF285&gt;3*Data!$AE285,Data!$AF285&gt;2),"2.3","3.3")))))</f>
        <v>3.3</v>
      </c>
      <c r="BC285" s="30" t="str">
        <f>IF(AND(Data!$AL285&gt;Data!$AM285,Data!$AL285&gt;Data!$AN285),"1",IF(AND(Data!$AM285&gt;Data!$AL285,Data!$AM285&gt;Data!$AN285),IF(Data!$AM285&lt;2.5*Data!$AL285,"1.2",IF(OR(Data!$AL285&gt;2.5,Data!$AL285+Data!$AM285+Data!$AN285&lt;9),"2.2","2")),IF(AND(Data!$AN285&gt;3.5*Data!$AL285,Data!$AN285&gt;3.5*Data!$AM285,Data!$AL285+Data!$AM285+Data!$AN285&gt;11,Data!$AL285+Data!$AM285&lt;2,Data!$U285&gt;=18),"3",IF((Data!$AL285&gt;3*Data!$AM285),"1.3",IF(AND(Data!$AM285&gt;3*Data!$AL285,Data!$AM285&gt;2),"2.3","3.3")))))</f>
        <v>3</v>
      </c>
      <c r="BD285" s="30" t="str">
        <f>IF(AND(Data!$AS285&gt;Data!$AT285,Data!$AS285&gt;Data!$AU285),"1",IF(AND(Data!$AT285&gt;Data!$AS285,Data!$AT285&gt;Data!$AU285),IF(Data!$AT285&lt;2.5*Data!$AS285,"1.2",IF(OR(Data!$AS285&gt;2.5,Data!$AS285+Data!$AT285+Data!$AU285&lt;9),"2.2","2")),IF(AND(Data!$AU285&gt;3.5*Data!$AS285,Data!$AU285&gt;3.5*Data!$AT285,Data!$AS285+Data!$AT285+Data!$AU285&gt;11,Data!$AS285+Data!$AT285&lt;2,Data!$Y285&gt;=18),"3",IF((Data!$AS285&gt;3*Data!$AT285),"1.3",IF(AND(Data!$AT285&gt;3*Data!$AS285,Data!$AT285&gt;2),"2.3","3.3")))))</f>
        <v>1</v>
      </c>
      <c r="BE285" s="30" t="str">
        <f t="array" ref="BE285">XLOOKUP(Data!$O285,Data!$K285:$N285,$K$1:$N$1,"?",0,1)&amp;XLOOKUP(Data!$P285,Data!$K285:$N285,$K$1:$N$1,"?",0,1)&amp;XLOOKUP(Data!$Q285,Data!$K285:$N285,$K$1:$N$1,"?",0,1)</f>
        <v>CID</v>
      </c>
      <c r="BF285" s="30" t="str">
        <f t="array" ref="BF285">XLOOKUP(Data!$S285,Data!$C285:$F285,$C$1:$F$1,"?",0,1)&amp;XLOOKUP(Data!$T285,Data!$C285:$F285,$C$1:$F$1,"?",0,1)&amp;XLOOKUP(Data!$U285,Data!$C285:$F285,$C$1:$F$1,"?",0,1)</f>
        <v>ICD</v>
      </c>
      <c r="BG285" s="30" t="str">
        <f t="array" ref="BG285">XLOOKUP(Data!$W285,Data!$G285:$J285,$G$1:$J$1,"?",0,1)&amp;XLOOKUP(Data!$X285,Data!$G285:$J285,$G$1:$J$1,"?",0,1)&amp;XLOOKUP(Data!$Y285,Data!$G285:$J285,$G$1:$J$1,"?",0,1)</f>
        <v>CDD</v>
      </c>
      <c r="BH285" s="30" t="str">
        <f>VLOOKUP(LEFT(Data!$BE285,Data!$BB285),'Key 2'!$A$1:$C$40,2,FALSE)</f>
        <v>DIC</v>
      </c>
      <c r="BI285" s="30" t="str">
        <f>VLOOKUP(LEFT(Data!$BF285,Data!$BC285),'Key 2'!$A$1:$C$40,2,FALSE)</f>
        <v>DIC</v>
      </c>
      <c r="BJ285" s="30" t="str">
        <f>VLOOKUP(LEFT(Data!$BG285,Data!$BD285),'Key 2'!$A$1:$C$40,2,FALSE)</f>
        <v>C</v>
      </c>
      <c r="BK285" s="30" t="str">
        <f>IF(AND(Data!$AV285&gt;=15,Data!$O285&gt;=20),"DG",IF(AND(Data!$AW285&gt;=15,Data!$S285&gt;=20),"MG",IF(AND(Data!$AV285&gt;=15,Data!$W285&gt;=20),"LG","0")))</f>
        <v>DG</v>
      </c>
      <c r="BL285" s="30" t="str">
        <f>IF(AND(Data!$BK285="DG",Data!$AW285&gt;=15,Data!$S285&gt;=20,Data!$BH285&lt;&gt;Data!$BI285),"MG","LG")</f>
        <v>LG</v>
      </c>
      <c r="BM285" s="30" t="str">
        <f>IF(Data!$BK285="DG",Data!$BH285,IF(Data!$BK285="MG",Data!$BI285,Data!$BJ285))</f>
        <v>DIC</v>
      </c>
      <c r="BN285" s="30" t="str">
        <f>IF(Data!$BL285="DG",Data!$BH285,IF(Data!$BL285="MG",Data!$BI285,Data!$BJ285))</f>
        <v>C</v>
      </c>
      <c r="BO285" s="40"/>
      <c r="BP285" s="40"/>
      <c r="BQ285" s="40"/>
      <c r="BR285" s="41"/>
      <c r="BS285" s="41"/>
      <c r="BT285" s="41" t="str">
        <f>VLOOKUP(Data!$BR285,'Key 1'!$B$1:$D$15,2,FALSE)</f>
        <v>TI</v>
      </c>
      <c r="BU285" s="41" t="str">
        <f>VLOOKUP(Data!$BS285,'Key 1'!$B$1:$D$15,2,FALSE)</f>
        <v>TI</v>
      </c>
      <c r="BV285" s="41">
        <f>VLOOKUP(Data!$BR285,'Key 1'!$B$1:$D$15,3,FALSE)</f>
        <v>0</v>
      </c>
      <c r="BW285" s="41">
        <f>VLOOKUP(Data!$BS285,'Key 1'!$B$1:$D$15,3,FALSE)</f>
        <v>0</v>
      </c>
      <c r="BX285" s="41" t="str">
        <f>IF(Data!$BK285="DG",IF(INT(Data!$BB285)-Data!$BB285&lt;0,"Low","High"),IF(Data!$BK285="MG",IF(INT(Data!$BC285)-Data!$BC285&lt;0,"Low","High"),IF(Data!$BK285="LG",IF(INT(Data!$BD285)-Data!$BD285&lt;0,"Low","High"),"High")))</f>
        <v>Low</v>
      </c>
      <c r="BY285" s="41" t="str">
        <f>IF(Data!$BL285="DG",IF(INT(Data!$BB285)-Data!$BB285&lt;0,"Low","High"),IF(Data!$BL285="MG",IF(INT(Data!$BC285)-Data!$BC285&lt;0,"Low","High"),IF(Data!$BL285="LG",IF(INT(Data!$BD285)-Data!$BD285&lt;0,"Low","High"),"High")))</f>
        <v>High</v>
      </c>
      <c r="BZ285" s="41" t="str">
        <f>IF(AND(Data!$BX285="High",Data!$BY285="High"),"High","Low")</f>
        <v>Low</v>
      </c>
      <c r="CA285" s="41" t="str">
        <f>IF(AND(Data!$BM285=Data!$BT285,Data!$BN285=Data!$BU285),"Matched",IF(Data!$BM285=Data!$BT285,"Sec Missed", IF(Data!$BN285=Data!$BU285," Pri Missed", "Both Missed")))</f>
        <v>Both Missed</v>
      </c>
      <c r="CB285" s="42">
        <v>100.0</v>
      </c>
      <c r="CC285" s="42">
        <v>100.0</v>
      </c>
      <c r="CD285" s="42">
        <v>100.0</v>
      </c>
      <c r="CE285" s="43" t="s">
        <v>96</v>
      </c>
      <c r="CF285" s="43" t="s">
        <v>101</v>
      </c>
      <c r="CG285" s="43" t="s">
        <v>3</v>
      </c>
      <c r="CH285" s="45" t="s">
        <v>96</v>
      </c>
      <c r="CI285" s="43" t="s">
        <v>97</v>
      </c>
      <c r="CJ285" s="42">
        <v>100.0</v>
      </c>
      <c r="CK285" s="43" t="s">
        <v>101</v>
      </c>
      <c r="CL285" s="43" t="s">
        <v>102</v>
      </c>
      <c r="CM285" s="42">
        <v>100.0</v>
      </c>
      <c r="CN285" s="43" t="s">
        <v>99</v>
      </c>
      <c r="CO285" s="1"/>
      <c r="CP285" s="1"/>
      <c r="CQ285" s="1"/>
      <c r="CR285" s="1"/>
      <c r="CS285" s="1"/>
      <c r="CT285" s="1"/>
      <c r="CU285" s="1"/>
    </row>
    <row r="286" ht="48.0" customHeight="1">
      <c r="A286" s="28">
        <v>2440.0</v>
      </c>
      <c r="B286" s="29">
        <v>28.0</v>
      </c>
      <c r="C286" s="30">
        <v>12.0</v>
      </c>
      <c r="D286" s="30">
        <v>25.0</v>
      </c>
      <c r="E286" s="30">
        <v>10.0</v>
      </c>
      <c r="F286" s="30">
        <v>13.0</v>
      </c>
      <c r="G286" s="30">
        <v>21.0</v>
      </c>
      <c r="H286" s="30">
        <v>7.0</v>
      </c>
      <c r="I286" s="30">
        <v>7.0</v>
      </c>
      <c r="J286" s="30">
        <v>24.0</v>
      </c>
      <c r="K286" s="30">
        <v>16.0</v>
      </c>
      <c r="L286" s="30">
        <v>17.5</v>
      </c>
      <c r="M286" s="30">
        <v>7.0</v>
      </c>
      <c r="N286" s="30">
        <v>19.0</v>
      </c>
      <c r="O286" s="31">
        <f>LARGE(Data!$K286:$N286,1)</f>
        <v>19</v>
      </c>
      <c r="P286" s="31">
        <f>LARGE(Data!$K286:$N286,2)</f>
        <v>17.5</v>
      </c>
      <c r="Q286" s="31">
        <f>LARGE(Data!$K286:$N286,3)</f>
        <v>16</v>
      </c>
      <c r="R286" s="31">
        <f>LARGE(Data!$K286:$N286,4)</f>
        <v>7</v>
      </c>
      <c r="S286" s="32">
        <f>LARGE(Data!$C286:$F286,1)</f>
        <v>25</v>
      </c>
      <c r="T286" s="32">
        <f>LARGE(Data!$C286:$F286,2)</f>
        <v>13</v>
      </c>
      <c r="U286" s="32">
        <f>LARGE(Data!$C286:$F286,3)</f>
        <v>12</v>
      </c>
      <c r="V286" s="32">
        <f>LARGE(Data!$C286:$F286,4)</f>
        <v>10</v>
      </c>
      <c r="W286" s="33">
        <f>LARGE(Data!$G286:$J286,1)</f>
        <v>24</v>
      </c>
      <c r="X286" s="33">
        <f>LARGE(Data!$G286:$J286,2)</f>
        <v>21</v>
      </c>
      <c r="Y286" s="33">
        <f>LARGE(Data!$G286:$J286,3)</f>
        <v>7</v>
      </c>
      <c r="Z286" s="33">
        <f>LARGE(Data!$G286:$J286,4)</f>
        <v>7</v>
      </c>
      <c r="AA286" s="30">
        <f>Data!$O286-Data!$P286</f>
        <v>1.5</v>
      </c>
      <c r="AB286" s="30">
        <f>Data!$P286-Data!$Q286</f>
        <v>1.5</v>
      </c>
      <c r="AC286" s="30">
        <f>Data!$Q286-Data!$R286</f>
        <v>9</v>
      </c>
      <c r="AD286" s="30">
        <f>(Data!$AA286+Data!$AB286)/SUM(Data!$AA286:$AC286)</f>
        <v>0.25</v>
      </c>
      <c r="AE286" s="31">
        <f>Data!$AA286^2/SQRT(Data!$AA286^2+Data!$AB286^2+Data!$AC286^2)</f>
        <v>0.2433321317</v>
      </c>
      <c r="AF286" s="31">
        <f>Data!$AB286^2/SQRT(Data!$AA286^2+Data!$AB286^2+Data!$AC286^2)</f>
        <v>0.2433321317</v>
      </c>
      <c r="AG286" s="31">
        <f>Data!$AC286^2/SQRT(Data!$AA286^2+Data!$AB286^2+Data!$AC286^2)</f>
        <v>8.759956741</v>
      </c>
      <c r="AH286" s="30">
        <f>Data!$S286-Data!$T286</f>
        <v>12</v>
      </c>
      <c r="AI286" s="30">
        <f>Data!$T286-Data!$U286</f>
        <v>1</v>
      </c>
      <c r="AJ286" s="30">
        <f>Data!$U286-Data!$V286</f>
        <v>2</v>
      </c>
      <c r="AK286" s="30">
        <f>(Data!$AH286+Data!$AI286)/(Data!$AH286+Data!$AI286+Data!$AJ286)</f>
        <v>0.8666666667</v>
      </c>
      <c r="AL286" s="32">
        <f>Data!$AH286^2/SQRT(Data!$AH286^2+Data!$AI286^2+Data!$AJ286^2)</f>
        <v>11.79693966</v>
      </c>
      <c r="AM286" s="32">
        <f>Data!$AI286^2/SQRT(Data!$AH286^2+Data!$AI286^2+Data!$AJ286^2)</f>
        <v>0.08192319205</v>
      </c>
      <c r="AN286" s="32">
        <f>Data!$AJ286^2/SQRT(Data!$AH286^2+Data!$AI286^2+Data!$AJ286^2)</f>
        <v>0.3276927682</v>
      </c>
      <c r="AO286" s="30">
        <f>Data!$W286-Data!$X286</f>
        <v>3</v>
      </c>
      <c r="AP286" s="30">
        <f>Data!$X286-Data!$Y286</f>
        <v>14</v>
      </c>
      <c r="AQ286" s="30">
        <f>Data!$Y286-Data!$Z286</f>
        <v>0</v>
      </c>
      <c r="AR286" s="30">
        <f>(Data!$AO286+Data!$AP286)/(Data!$AO286+Data!$AP286+Data!$AQ286)</f>
        <v>1</v>
      </c>
      <c r="AS286" s="33">
        <f>Data!$AO286^2/SQRT(Data!$AO286^2+Data!$AP286^2+Data!$AQ286^2)</f>
        <v>0.6285872662</v>
      </c>
      <c r="AT286" s="33">
        <f>Data!$AP286^2/SQRT(Data!$AO286^2+Data!$AP286^2+Data!$AQ286^2)</f>
        <v>13.6892338</v>
      </c>
      <c r="AU286" s="33">
        <f>Data!$AQ286^2/SQRT(Data!$AO286^2+Data!$AP286^2+Data!$AQ286^2)</f>
        <v>0</v>
      </c>
      <c r="AV286" s="34">
        <f>_xlfn.VAR.P(Data!$K286:$N286)</f>
        <v>21.796875</v>
      </c>
      <c r="AW286" s="35">
        <f>_xlfn.VAR.P(Data!$C286:$F286)</f>
        <v>34.5</v>
      </c>
      <c r="AX286" s="36">
        <f>_xlfn.VAR.P(Data!$G286:$J286)</f>
        <v>61.1875</v>
      </c>
      <c r="AY286" s="37"/>
      <c r="AZ286" s="38"/>
      <c r="BA286" s="39"/>
      <c r="BB286" s="30" t="str">
        <f>IF(AND(Data!$AE286&gt;Data!$AF286,Data!$AE286&gt;Data!$AG286),"1",IF(AND(Data!$AF286&gt;Data!$AE286,Data!$AF286&gt;Data!$AG286),IF(Data!$AF286&lt;2.5*Data!$AE286,"1.2",IF(OR(Data!$AE286&gt;2.5,Data!$AE286+Data!$AF286+Data!$AG286&lt;9),"2.2","2")),IF(AND(Data!$AG286&gt;3.5*Data!$AE286,Data!$AG286&gt;3.5*Data!$AF286,Data!$AE286+Data!$AF286+Data!$AG286&gt;11,Data!$AE286+Data!$AF286&lt;2,Data!$Q286&gt;=18),"3",IF((Data!$AE286&gt;3*Data!$AF286),"1.3",IF(AND(Data!$AF286&gt;3*Data!$AE286,Data!$AF286&gt;2),"2.3","3.3")))))</f>
        <v>3.3</v>
      </c>
      <c r="BC286" s="30" t="str">
        <f>IF(AND(Data!$AL286&gt;Data!$AM286,Data!$AL286&gt;Data!$AN286),"1",IF(AND(Data!$AM286&gt;Data!$AL286,Data!$AM286&gt;Data!$AN286),IF(Data!$AM286&lt;2.5*Data!$AL286,"1.2",IF(OR(Data!$AL286&gt;2.5,Data!$AL286+Data!$AM286+Data!$AN286&lt;9),"2.2","2")),IF(AND(Data!$AN286&gt;3.5*Data!$AL286,Data!$AN286&gt;3.5*Data!$AM286,Data!$AL286+Data!$AM286+Data!$AN286&gt;11,Data!$AL286+Data!$AM286&lt;2,Data!$U286&gt;=18),"3",IF((Data!$AL286&gt;3*Data!$AM286),"1.3",IF(AND(Data!$AM286&gt;3*Data!$AL286,Data!$AM286&gt;2),"2.3","3.3")))))</f>
        <v>1</v>
      </c>
      <c r="BD286" s="30" t="str">
        <f>IF(AND(Data!$AS286&gt;Data!$AT286,Data!$AS286&gt;Data!$AU286),"1",IF(AND(Data!$AT286&gt;Data!$AS286,Data!$AT286&gt;Data!$AU286),IF(Data!$AT286&lt;2.5*Data!$AS286,"1.2",IF(OR(Data!$AS286&gt;2.5,Data!$AS286+Data!$AT286+Data!$AU286&lt;9),"2.2","2")),IF(AND(Data!$AU286&gt;3.5*Data!$AS286,Data!$AU286&gt;3.5*Data!$AT286,Data!$AS286+Data!$AT286+Data!$AU286&gt;11,Data!$AS286+Data!$AT286&lt;2,Data!$Y286&gt;=18),"3",IF((Data!$AS286&gt;3*Data!$AT286),"1.3",IF(AND(Data!$AT286&gt;3*Data!$AS286,Data!$AT286&gt;2),"2.3","3.3")))))</f>
        <v>2</v>
      </c>
      <c r="BE286" s="30" t="str">
        <f t="array" ref="BE286">XLOOKUP(Data!$O286,Data!$K286:$N286,$K$1:$N$1,"?",0,1)&amp;XLOOKUP(Data!$P286,Data!$K286:$N286,$K$1:$N$1,"?",0,1)&amp;XLOOKUP(Data!$Q286,Data!$K286:$N286,$K$1:$N$1,"?",0,1)</f>
        <v>CID</v>
      </c>
      <c r="BF286" s="30" t="str">
        <f t="array" ref="BF286">XLOOKUP(Data!$S286,Data!$C286:$F286,$C$1:$F$1,"?",0,1)&amp;XLOOKUP(Data!$T286,Data!$C286:$F286,$C$1:$F$1,"?",0,1)&amp;XLOOKUP(Data!$U286,Data!$C286:$F286,$C$1:$F$1,"?",0,1)</f>
        <v>ICD</v>
      </c>
      <c r="BG286" s="30" t="str">
        <f t="array" ref="BG286">XLOOKUP(Data!$W286,Data!$G286:$J286,$G$1:$J$1,"?",0,1)&amp;XLOOKUP(Data!$X286,Data!$G286:$J286,$G$1:$J$1,"?",0,1)&amp;XLOOKUP(Data!$Y286,Data!$G286:$J286,$G$1:$J$1,"?",0,1)</f>
        <v>CDI</v>
      </c>
      <c r="BH286" s="30" t="str">
        <f>VLOOKUP(LEFT(Data!$BE286,Data!$BB286),'Key 2'!$A$1:$C$40,2,FALSE)</f>
        <v>DIC</v>
      </c>
      <c r="BI286" s="30" t="str">
        <f>VLOOKUP(LEFT(Data!$BF286,Data!$BC286),'Key 2'!$A$1:$C$40,2,FALSE)</f>
        <v>I</v>
      </c>
      <c r="BJ286" s="30" t="str">
        <f>VLOOKUP(LEFT(Data!$BG286,Data!$BD286),'Key 2'!$A$1:$C$40,2,FALSE)</f>
        <v>DC</v>
      </c>
      <c r="BK286" s="30" t="str">
        <f>IF(AND(Data!$AV286&gt;=15,Data!$O286&gt;=20),"DG",IF(AND(Data!$AW286&gt;=15,Data!$S286&gt;=20),"MG",IF(AND(Data!$AV286&gt;=15,Data!$W286&gt;=20),"LG","0")))</f>
        <v>MG</v>
      </c>
      <c r="BL286" s="30" t="str">
        <f>IF(AND(Data!$BK286="DG",Data!$AW286&gt;=15,Data!$S286&gt;=20,Data!$BH286&lt;&gt;Data!$BI286),"MG","LG")</f>
        <v>LG</v>
      </c>
      <c r="BM286" s="30" t="str">
        <f>IF(Data!$BK286="DG",Data!$BH286,IF(Data!$BK286="MG",Data!$BI286,Data!$BJ286))</f>
        <v>I</v>
      </c>
      <c r="BN286" s="30" t="str">
        <f>IF(Data!$BL286="DG",Data!$BH286,IF(Data!$BL286="MG",Data!$BI286,Data!$BJ286))</f>
        <v>DC</v>
      </c>
      <c r="BO286" s="40"/>
      <c r="BP286" s="40"/>
      <c r="BQ286" s="40"/>
      <c r="BR286" s="41"/>
      <c r="BS286" s="41"/>
      <c r="BT286" s="41" t="str">
        <f>VLOOKUP(Data!$BR286,'Key 1'!$B$1:$D$15,2,FALSE)</f>
        <v>TI</v>
      </c>
      <c r="BU286" s="41" t="str">
        <f>VLOOKUP(Data!$BS286,'Key 1'!$B$1:$D$15,2,FALSE)</f>
        <v>TI</v>
      </c>
      <c r="BV286" s="41">
        <f>VLOOKUP(Data!$BR286,'Key 1'!$B$1:$D$15,3,FALSE)</f>
        <v>0</v>
      </c>
      <c r="BW286" s="41">
        <f>VLOOKUP(Data!$BS286,'Key 1'!$B$1:$D$15,3,FALSE)</f>
        <v>0</v>
      </c>
      <c r="BX286" s="41" t="str">
        <f>IF(Data!$BK286="DG",IF(INT(Data!$BB286)-Data!$BB286&lt;0,"Low","High"),IF(Data!$BK286="MG",IF(INT(Data!$BC286)-Data!$BC286&lt;0,"Low","High"),IF(Data!$BK286="LG",IF(INT(Data!$BD286)-Data!$BD286&lt;0,"Low","High"),"High")))</f>
        <v>High</v>
      </c>
      <c r="BY286" s="41" t="str">
        <f>IF(Data!$BL286="DG",IF(INT(Data!$BB286)-Data!$BB286&lt;0,"Low","High"),IF(Data!$BL286="MG",IF(INT(Data!$BC286)-Data!$BC286&lt;0,"Low","High"),IF(Data!$BL286="LG",IF(INT(Data!$BD286)-Data!$BD286&lt;0,"Low","High"),"High")))</f>
        <v>High</v>
      </c>
      <c r="BZ286" s="41" t="str">
        <f>IF(AND(Data!$BX286="High",Data!$BY286="High"),"High","Low")</f>
        <v>High</v>
      </c>
      <c r="CA286" s="41" t="str">
        <f>IF(AND(Data!$BM286=Data!$BT286,Data!$BN286=Data!$BU286),"Matched",IF(Data!$BM286=Data!$BT286,"Sec Missed", IF(Data!$BN286=Data!$BU286," Pri Missed", "Both Missed")))</f>
        <v>Both Missed</v>
      </c>
      <c r="CB286" s="42">
        <v>100.0</v>
      </c>
      <c r="CC286" s="42">
        <v>100.0</v>
      </c>
      <c r="CD286" s="42">
        <v>100.0</v>
      </c>
      <c r="CE286" s="43" t="s">
        <v>101</v>
      </c>
      <c r="CF286" s="43" t="s">
        <v>1</v>
      </c>
      <c r="CG286" s="43" t="s">
        <v>17</v>
      </c>
      <c r="CH286" s="45" t="s">
        <v>101</v>
      </c>
      <c r="CI286" s="43" t="s">
        <v>97</v>
      </c>
      <c r="CJ286" s="42">
        <v>100.0</v>
      </c>
      <c r="CK286" s="43" t="s">
        <v>1</v>
      </c>
      <c r="CL286" s="43" t="s">
        <v>102</v>
      </c>
      <c r="CM286" s="42">
        <v>100.0</v>
      </c>
      <c r="CN286" s="43" t="s">
        <v>104</v>
      </c>
      <c r="CO286" s="1"/>
      <c r="CP286" s="1"/>
      <c r="CQ286" s="1"/>
      <c r="CR286" s="1"/>
      <c r="CS286" s="1"/>
      <c r="CT286" s="1"/>
      <c r="CU286" s="1"/>
    </row>
    <row r="287" ht="48.0" customHeight="1">
      <c r="A287" s="28">
        <v>2441.0</v>
      </c>
      <c r="B287" s="29">
        <v>28.0</v>
      </c>
      <c r="C287" s="30">
        <v>14.0</v>
      </c>
      <c r="D287" s="30">
        <v>14.0</v>
      </c>
      <c r="E287" s="30">
        <v>25.0</v>
      </c>
      <c r="F287" s="30">
        <v>7.0</v>
      </c>
      <c r="G287" s="30">
        <v>14.0</v>
      </c>
      <c r="H287" s="30">
        <v>20.0</v>
      </c>
      <c r="I287" s="30">
        <v>9.0</v>
      </c>
      <c r="J287" s="30">
        <v>18.5</v>
      </c>
      <c r="K287" s="30">
        <v>14.5</v>
      </c>
      <c r="L287" s="30">
        <v>16.0</v>
      </c>
      <c r="M287" s="30">
        <v>19.0</v>
      </c>
      <c r="N287" s="30">
        <v>12.0</v>
      </c>
      <c r="O287" s="31">
        <f>LARGE(Data!$K287:$N287,1)</f>
        <v>19</v>
      </c>
      <c r="P287" s="31">
        <f>LARGE(Data!$K287:$N287,2)</f>
        <v>16</v>
      </c>
      <c r="Q287" s="31">
        <f>LARGE(Data!$K287:$N287,3)</f>
        <v>14.5</v>
      </c>
      <c r="R287" s="31">
        <f>LARGE(Data!$K287:$N287,4)</f>
        <v>12</v>
      </c>
      <c r="S287" s="32">
        <f>LARGE(Data!$C287:$F287,1)</f>
        <v>25</v>
      </c>
      <c r="T287" s="32">
        <f>LARGE(Data!$C287:$F287,2)</f>
        <v>14</v>
      </c>
      <c r="U287" s="32">
        <f>LARGE(Data!$C287:$F287,3)</f>
        <v>14</v>
      </c>
      <c r="V287" s="32">
        <f>LARGE(Data!$C287:$F287,4)</f>
        <v>7</v>
      </c>
      <c r="W287" s="33">
        <f>LARGE(Data!$G287:$J287,1)</f>
        <v>20</v>
      </c>
      <c r="X287" s="33">
        <f>LARGE(Data!$G287:$J287,2)</f>
        <v>18.5</v>
      </c>
      <c r="Y287" s="33">
        <f>LARGE(Data!$G287:$J287,3)</f>
        <v>14</v>
      </c>
      <c r="Z287" s="33">
        <f>LARGE(Data!$G287:$J287,4)</f>
        <v>9</v>
      </c>
      <c r="AA287" s="30">
        <f>Data!$O287-Data!$P287</f>
        <v>3</v>
      </c>
      <c r="AB287" s="30">
        <f>Data!$P287-Data!$Q287</f>
        <v>1.5</v>
      </c>
      <c r="AC287" s="30">
        <f>Data!$Q287-Data!$R287</f>
        <v>2.5</v>
      </c>
      <c r="AD287" s="30">
        <f>(Data!$AA287+Data!$AB287)/SUM(Data!$AA287:$AC287)</f>
        <v>0.6428571429</v>
      </c>
      <c r="AE287" s="31">
        <f>Data!$AA287^2/SQRT(Data!$AA287^2+Data!$AB287^2+Data!$AC287^2)</f>
        <v>2.151411497</v>
      </c>
      <c r="AF287" s="31">
        <f>Data!$AB287^2/SQRT(Data!$AA287^2+Data!$AB287^2+Data!$AC287^2)</f>
        <v>0.5378528742</v>
      </c>
      <c r="AG287" s="31">
        <f>Data!$AC287^2/SQRT(Data!$AA287^2+Data!$AB287^2+Data!$AC287^2)</f>
        <v>1.494035762</v>
      </c>
      <c r="AH287" s="30">
        <f>Data!$S287-Data!$T287</f>
        <v>11</v>
      </c>
      <c r="AI287" s="30">
        <f>Data!$T287-Data!$U287</f>
        <v>0</v>
      </c>
      <c r="AJ287" s="30">
        <f>Data!$U287-Data!$V287</f>
        <v>7</v>
      </c>
      <c r="AK287" s="30">
        <f>(Data!$AH287+Data!$AI287)/(Data!$AH287+Data!$AI287+Data!$AJ287)</f>
        <v>0.6111111111</v>
      </c>
      <c r="AL287" s="32">
        <f>Data!$AH287^2/SQRT(Data!$AH287^2+Data!$AI287^2+Data!$AJ287^2)</f>
        <v>9.280276365</v>
      </c>
      <c r="AM287" s="32">
        <f>Data!$AI287^2/SQRT(Data!$AH287^2+Data!$AI287^2+Data!$AJ287^2)</f>
        <v>0</v>
      </c>
      <c r="AN287" s="32">
        <f>Data!$AJ287^2/SQRT(Data!$AH287^2+Data!$AI287^2+Data!$AJ287^2)</f>
        <v>3.758128445</v>
      </c>
      <c r="AO287" s="30">
        <f>Data!$W287-Data!$X287</f>
        <v>1.5</v>
      </c>
      <c r="AP287" s="30">
        <f>Data!$X287-Data!$Y287</f>
        <v>4.5</v>
      </c>
      <c r="AQ287" s="30">
        <f>Data!$Y287-Data!$Z287</f>
        <v>5</v>
      </c>
      <c r="AR287" s="30">
        <f>(Data!$AO287+Data!$AP287)/(Data!$AO287+Data!$AP287+Data!$AQ287)</f>
        <v>0.5454545455</v>
      </c>
      <c r="AS287" s="33">
        <f>Data!$AO287^2/SQRT(Data!$AO287^2+Data!$AP287^2+Data!$AQ287^2)</f>
        <v>0.3264643125</v>
      </c>
      <c r="AT287" s="33">
        <f>Data!$AP287^2/SQRT(Data!$AO287^2+Data!$AP287^2+Data!$AQ287^2)</f>
        <v>2.938178813</v>
      </c>
      <c r="AU287" s="33">
        <f>Data!$AQ287^2/SQRT(Data!$AO287^2+Data!$AP287^2+Data!$AQ287^2)</f>
        <v>3.627381251</v>
      </c>
      <c r="AV287" s="34">
        <f>_xlfn.VAR.P(Data!$K287:$N287)</f>
        <v>6.421875</v>
      </c>
      <c r="AW287" s="35">
        <f>_xlfn.VAR.P(Data!$C287:$F287)</f>
        <v>41.5</v>
      </c>
      <c r="AX287" s="36">
        <f>_xlfn.VAR.P(Data!$G287:$J287)</f>
        <v>18.421875</v>
      </c>
      <c r="AY287" s="37"/>
      <c r="AZ287" s="38"/>
      <c r="BA287" s="39"/>
      <c r="BB287" s="30" t="str">
        <f>IF(AND(Data!$AE287&gt;Data!$AF287,Data!$AE287&gt;Data!$AG287),"1",IF(AND(Data!$AF287&gt;Data!$AE287,Data!$AF287&gt;Data!$AG287),IF(Data!$AF287&lt;2.5*Data!$AE287,"1.2",IF(OR(Data!$AE287&gt;2.5,Data!$AE287+Data!$AF287+Data!$AG287&lt;9),"2.2","2")),IF(AND(Data!$AG287&gt;3.5*Data!$AE287,Data!$AG287&gt;3.5*Data!$AF287,Data!$AE287+Data!$AF287+Data!$AG287&gt;11,Data!$AE287+Data!$AF287&lt;2,Data!$Q287&gt;=18),"3",IF((Data!$AE287&gt;3*Data!$AF287),"1.3",IF(AND(Data!$AF287&gt;3*Data!$AE287,Data!$AF287&gt;2),"2.3","3.3")))))</f>
        <v>1</v>
      </c>
      <c r="BC287" s="30" t="str">
        <f>IF(AND(Data!$AL287&gt;Data!$AM287,Data!$AL287&gt;Data!$AN287),"1",IF(AND(Data!$AM287&gt;Data!$AL287,Data!$AM287&gt;Data!$AN287),IF(Data!$AM287&lt;2.5*Data!$AL287,"1.2",IF(OR(Data!$AL287&gt;2.5,Data!$AL287+Data!$AM287+Data!$AN287&lt;9),"2.2","2")),IF(AND(Data!$AN287&gt;3.5*Data!$AL287,Data!$AN287&gt;3.5*Data!$AM287,Data!$AL287+Data!$AM287+Data!$AN287&gt;11,Data!$AL287+Data!$AM287&lt;2,Data!$U287&gt;=18),"3",IF((Data!$AL287&gt;3*Data!$AM287),"1.3",IF(AND(Data!$AM287&gt;3*Data!$AL287,Data!$AM287&gt;2),"2.3","3.3")))))</f>
        <v>1</v>
      </c>
      <c r="BD287" s="30" t="str">
        <f>IF(AND(Data!$AS287&gt;Data!$AT287,Data!$AS287&gt;Data!$AU287),"1",IF(AND(Data!$AT287&gt;Data!$AS287,Data!$AT287&gt;Data!$AU287),IF(Data!$AT287&lt;2.5*Data!$AS287,"1.2",IF(OR(Data!$AS287&gt;2.5,Data!$AS287+Data!$AT287+Data!$AU287&lt;9),"2.2","2")),IF(AND(Data!$AU287&gt;3.5*Data!$AS287,Data!$AU287&gt;3.5*Data!$AT287,Data!$AS287+Data!$AT287+Data!$AU287&gt;11,Data!$AS287+Data!$AT287&lt;2,Data!$Y287&gt;=18),"3",IF((Data!$AS287&gt;3*Data!$AT287),"1.3",IF(AND(Data!$AT287&gt;3*Data!$AS287,Data!$AT287&gt;2),"2.3","3.3")))))</f>
        <v>2.3</v>
      </c>
      <c r="BE287" s="30" t="str">
        <f t="array" ref="BE287">XLOOKUP(Data!$O287,Data!$K287:$N287,$K$1:$N$1,"?",0,1)&amp;XLOOKUP(Data!$P287,Data!$K287:$N287,$K$1:$N$1,"?",0,1)&amp;XLOOKUP(Data!$Q287,Data!$K287:$N287,$K$1:$N$1,"?",0,1)</f>
        <v>SID</v>
      </c>
      <c r="BF287" s="30" t="str">
        <f t="array" ref="BF287">XLOOKUP(Data!$S287,Data!$C287:$F287,$C$1:$F$1,"?",0,1)&amp;XLOOKUP(Data!$T287,Data!$C287:$F287,$C$1:$F$1,"?",0,1)&amp;XLOOKUP(Data!$U287,Data!$C287:$F287,$C$1:$F$1,"?",0,1)</f>
        <v>SDD</v>
      </c>
      <c r="BG287" s="30" t="str">
        <f t="array" ref="BG287">XLOOKUP(Data!$W287,Data!$G287:$J287,$G$1:$J$1,"?",0,1)&amp;XLOOKUP(Data!$X287,Data!$G287:$J287,$G$1:$J$1,"?",0,1)&amp;XLOOKUP(Data!$Y287,Data!$G287:$J287,$G$1:$J$1,"?",0,1)</f>
        <v>ICD</v>
      </c>
      <c r="BH287" s="30" t="str">
        <f>VLOOKUP(LEFT(Data!$BE287,Data!$BB287),'Key 2'!$A$1:$C$40,2,FALSE)</f>
        <v>S</v>
      </c>
      <c r="BI287" s="30" t="str">
        <f>VLOOKUP(LEFT(Data!$BF287,Data!$BC287),'Key 2'!$A$1:$C$40,2,FALSE)</f>
        <v>S</v>
      </c>
      <c r="BJ287" s="30" t="str">
        <f>VLOOKUP(LEFT(Data!$BG287,Data!$BD287),'Key 2'!$A$1:$C$40,2,FALSE)</f>
        <v>IC</v>
      </c>
      <c r="BK287" s="30" t="str">
        <f>IF(AND(Data!$AV287&gt;=15,Data!$O287&gt;=20),"DG",IF(AND(Data!$AW287&gt;=15,Data!$S287&gt;=20),"MG",IF(AND(Data!$AV287&gt;=15,Data!$W287&gt;=20),"LG","0")))</f>
        <v>MG</v>
      </c>
      <c r="BL287" s="30" t="str">
        <f>IF(AND(Data!$BK287="DG",Data!$AW287&gt;=15,Data!$S287&gt;=20,Data!$BH287&lt;&gt;Data!$BI287),"MG","LG")</f>
        <v>LG</v>
      </c>
      <c r="BM287" s="30" t="str">
        <f>IF(Data!$BK287="DG",Data!$BH287,IF(Data!$BK287="MG",Data!$BI287,Data!$BJ287))</f>
        <v>S</v>
      </c>
      <c r="BN287" s="30" t="str">
        <f>IF(Data!$BL287="DG",Data!$BH287,IF(Data!$BL287="MG",Data!$BI287,Data!$BJ287))</f>
        <v>IC</v>
      </c>
      <c r="BO287" s="40"/>
      <c r="BP287" s="40"/>
      <c r="BQ287" s="40"/>
      <c r="BR287" s="41"/>
      <c r="BS287" s="41"/>
      <c r="BT287" s="41" t="str">
        <f>VLOOKUP(Data!$BR287,'Key 1'!$B$1:$D$15,2,FALSE)</f>
        <v>TI</v>
      </c>
      <c r="BU287" s="41" t="str">
        <f>VLOOKUP(Data!$BS287,'Key 1'!$B$1:$D$15,2,FALSE)</f>
        <v>TI</v>
      </c>
      <c r="BV287" s="41">
        <f>VLOOKUP(Data!$BR287,'Key 1'!$B$1:$D$15,3,FALSE)</f>
        <v>0</v>
      </c>
      <c r="BW287" s="41">
        <f>VLOOKUP(Data!$BS287,'Key 1'!$B$1:$D$15,3,FALSE)</f>
        <v>0</v>
      </c>
      <c r="BX287" s="41" t="str">
        <f>IF(Data!$BK287="DG",IF(INT(Data!$BB287)-Data!$BB287&lt;0,"Low","High"),IF(Data!$BK287="MG",IF(INT(Data!$BC287)-Data!$BC287&lt;0,"Low","High"),IF(Data!$BK287="LG",IF(INT(Data!$BD287)-Data!$BD287&lt;0,"Low","High"),"High")))</f>
        <v>High</v>
      </c>
      <c r="BY287" s="41" t="str">
        <f>IF(Data!$BL287="DG",IF(INT(Data!$BB287)-Data!$BB287&lt;0,"Low","High"),IF(Data!$BL287="MG",IF(INT(Data!$BC287)-Data!$BC287&lt;0,"Low","High"),IF(Data!$BL287="LG",IF(INT(Data!$BD287)-Data!$BD287&lt;0,"Low","High"),"High")))</f>
        <v>Low</v>
      </c>
      <c r="BZ287" s="41" t="str">
        <f>IF(AND(Data!$BX287="High",Data!$BY287="High"),"High","Low")</f>
        <v>Low</v>
      </c>
      <c r="CA287" s="41" t="str">
        <f>IF(AND(Data!$BM287=Data!$BT287,Data!$BN287=Data!$BU287),"Matched",IF(Data!$BM287=Data!$BT287,"Sec Missed", IF(Data!$BN287=Data!$BU287," Pri Missed", "Both Missed")))</f>
        <v>Both Missed</v>
      </c>
      <c r="CB287" s="43" t="s">
        <v>100</v>
      </c>
      <c r="CC287" s="42">
        <v>100.0</v>
      </c>
      <c r="CD287" s="42">
        <v>98.4</v>
      </c>
      <c r="CE287" s="44"/>
      <c r="CF287" s="43" t="s">
        <v>2</v>
      </c>
      <c r="CG287" s="43" t="s">
        <v>96</v>
      </c>
      <c r="CH287" s="45" t="s">
        <v>2</v>
      </c>
      <c r="CI287" s="43" t="s">
        <v>102</v>
      </c>
      <c r="CJ287" s="42">
        <v>100.0</v>
      </c>
      <c r="CK287" s="43" t="s">
        <v>96</v>
      </c>
      <c r="CL287" s="43" t="s">
        <v>98</v>
      </c>
      <c r="CM287" s="42">
        <v>98.4</v>
      </c>
      <c r="CN287" s="43" t="s">
        <v>99</v>
      </c>
      <c r="CO287" s="1"/>
      <c r="CP287" s="1"/>
      <c r="CQ287" s="1"/>
      <c r="CR287" s="1"/>
      <c r="CS287" s="1"/>
      <c r="CT287" s="1"/>
      <c r="CU287" s="1"/>
    </row>
    <row r="288" ht="48.0" customHeight="1">
      <c r="A288" s="28">
        <v>2442.0</v>
      </c>
      <c r="B288" s="29">
        <v>28.0</v>
      </c>
      <c r="C288" s="30">
        <v>14.0</v>
      </c>
      <c r="D288" s="30">
        <v>26.125</v>
      </c>
      <c r="E288" s="30">
        <v>7.0</v>
      </c>
      <c r="F288" s="30">
        <v>9.0</v>
      </c>
      <c r="G288" s="30">
        <v>24.0</v>
      </c>
      <c r="H288" s="30">
        <v>23.5</v>
      </c>
      <c r="I288" s="30">
        <v>5.0</v>
      </c>
      <c r="J288" s="30">
        <v>6.0</v>
      </c>
      <c r="K288" s="30">
        <v>19.0</v>
      </c>
      <c r="L288" s="30">
        <v>24.625</v>
      </c>
      <c r="M288" s="30">
        <v>5.0</v>
      </c>
      <c r="N288" s="30">
        <v>7.0</v>
      </c>
      <c r="O288" s="31">
        <f>LARGE(Data!$K288:$N288,1)</f>
        <v>24.625</v>
      </c>
      <c r="P288" s="31">
        <f>LARGE(Data!$K288:$N288,2)</f>
        <v>19</v>
      </c>
      <c r="Q288" s="31">
        <f>LARGE(Data!$K288:$N288,3)</f>
        <v>7</v>
      </c>
      <c r="R288" s="31">
        <f>LARGE(Data!$K288:$N288,4)</f>
        <v>5</v>
      </c>
      <c r="S288" s="32">
        <f>LARGE(Data!$C288:$F288,1)</f>
        <v>26.125</v>
      </c>
      <c r="T288" s="32">
        <f>LARGE(Data!$C288:$F288,2)</f>
        <v>14</v>
      </c>
      <c r="U288" s="32">
        <f>LARGE(Data!$C288:$F288,3)</f>
        <v>9</v>
      </c>
      <c r="V288" s="32">
        <f>LARGE(Data!$C288:$F288,4)</f>
        <v>7</v>
      </c>
      <c r="W288" s="33">
        <f>LARGE(Data!$G288:$J288,1)</f>
        <v>24</v>
      </c>
      <c r="X288" s="33">
        <f>LARGE(Data!$G288:$J288,2)</f>
        <v>23.5</v>
      </c>
      <c r="Y288" s="33">
        <f>LARGE(Data!$G288:$J288,3)</f>
        <v>6</v>
      </c>
      <c r="Z288" s="33">
        <f>LARGE(Data!$G288:$J288,4)</f>
        <v>5</v>
      </c>
      <c r="AA288" s="30">
        <f>Data!$O288-Data!$P288</f>
        <v>5.625</v>
      </c>
      <c r="AB288" s="30">
        <f>Data!$P288-Data!$Q288</f>
        <v>12</v>
      </c>
      <c r="AC288" s="30">
        <f>Data!$Q288-Data!$R288</f>
        <v>2</v>
      </c>
      <c r="AD288" s="30">
        <f>(Data!$AA288+Data!$AB288)/SUM(Data!$AA288:$AC288)</f>
        <v>0.898089172</v>
      </c>
      <c r="AE288" s="31">
        <f>Data!$AA288^2/SQRT(Data!$AA288^2+Data!$AB288^2+Data!$AC288^2)</f>
        <v>2.360710735</v>
      </c>
      <c r="AF288" s="31">
        <f>Data!$AB288^2/SQRT(Data!$AA288^2+Data!$AB288^2+Data!$AC288^2)</f>
        <v>10.74385685</v>
      </c>
      <c r="AG288" s="31">
        <f>Data!$AC288^2/SQRT(Data!$AA288^2+Data!$AB288^2+Data!$AC288^2)</f>
        <v>0.2984404682</v>
      </c>
      <c r="AH288" s="30">
        <f>Data!$S288-Data!$T288</f>
        <v>12.125</v>
      </c>
      <c r="AI288" s="30">
        <f>Data!$T288-Data!$U288</f>
        <v>5</v>
      </c>
      <c r="AJ288" s="30">
        <f>Data!$U288-Data!$V288</f>
        <v>2</v>
      </c>
      <c r="AK288" s="30">
        <f>(Data!$AH288+Data!$AI288)/(Data!$AH288+Data!$AI288+Data!$AJ288)</f>
        <v>0.8954248366</v>
      </c>
      <c r="AL288" s="32">
        <f>Data!$AH288^2/SQRT(Data!$AH288^2+Data!$AI288^2+Data!$AJ288^2)</f>
        <v>11.08122782</v>
      </c>
      <c r="AM288" s="32">
        <f>Data!$AI288^2/SQRT(Data!$AH288^2+Data!$AI288^2+Data!$AJ288^2)</f>
        <v>1.88436226</v>
      </c>
      <c r="AN288" s="32">
        <f>Data!$AJ288^2/SQRT(Data!$AH288^2+Data!$AI288^2+Data!$AJ288^2)</f>
        <v>0.3014979616</v>
      </c>
      <c r="AO288" s="30">
        <f>Data!$W288-Data!$X288</f>
        <v>0.5</v>
      </c>
      <c r="AP288" s="30">
        <f>Data!$X288-Data!$Y288</f>
        <v>17.5</v>
      </c>
      <c r="AQ288" s="30">
        <f>Data!$Y288-Data!$Z288</f>
        <v>1</v>
      </c>
      <c r="AR288" s="30">
        <f>(Data!$AO288+Data!$AP288)/(Data!$AO288+Data!$AP288+Data!$AQ288)</f>
        <v>0.9473684211</v>
      </c>
      <c r="AS288" s="33">
        <f>Data!$AO288^2/SQRT(Data!$AO288^2+Data!$AP288^2+Data!$AQ288^2)</f>
        <v>0.01425664871</v>
      </c>
      <c r="AT288" s="33">
        <f>Data!$AP288^2/SQRT(Data!$AO288^2+Data!$AP288^2+Data!$AQ288^2)</f>
        <v>17.46439467</v>
      </c>
      <c r="AU288" s="33">
        <f>Data!$AQ288^2/SQRT(Data!$AO288^2+Data!$AP288^2+Data!$AQ288^2)</f>
        <v>0.05702659485</v>
      </c>
      <c r="AV288" s="34">
        <f>_xlfn.VAR.P(Data!$K288:$N288)</f>
        <v>66.96386719</v>
      </c>
      <c r="AW288" s="35">
        <f>_xlfn.VAR.P(Data!$C288:$F288)</f>
        <v>55.25292969</v>
      </c>
      <c r="AX288" s="36">
        <f>_xlfn.VAR.P(Data!$G288:$J288)</f>
        <v>83.421875</v>
      </c>
      <c r="AY288" s="37"/>
      <c r="AZ288" s="38"/>
      <c r="BA288" s="39"/>
      <c r="BB288" s="30" t="str">
        <f>IF(AND(Data!$AE288&gt;Data!$AF288,Data!$AE288&gt;Data!$AG288),"1",IF(AND(Data!$AF288&gt;Data!$AE288,Data!$AF288&gt;Data!$AG288),IF(Data!$AF288&lt;2.5*Data!$AE288,"1.2",IF(OR(Data!$AE288&gt;2.5,Data!$AE288+Data!$AF288+Data!$AG288&lt;9),"2.2","2")),IF(AND(Data!$AG288&gt;3.5*Data!$AE288,Data!$AG288&gt;3.5*Data!$AF288,Data!$AE288+Data!$AF288+Data!$AG288&gt;11,Data!$AE288+Data!$AF288&lt;2,Data!$Q288&gt;=18),"3",IF((Data!$AE288&gt;3*Data!$AF288),"1.3",IF(AND(Data!$AF288&gt;3*Data!$AE288,Data!$AF288&gt;2),"2.3","3.3")))))</f>
        <v>2</v>
      </c>
      <c r="BC288" s="30" t="str">
        <f>IF(AND(Data!$AL288&gt;Data!$AM288,Data!$AL288&gt;Data!$AN288),"1",IF(AND(Data!$AM288&gt;Data!$AL288,Data!$AM288&gt;Data!$AN288),IF(Data!$AM288&lt;2.5*Data!$AL288,"1.2",IF(OR(Data!$AL288&gt;2.5,Data!$AL288+Data!$AM288+Data!$AN288&lt;9),"2.2","2")),IF(AND(Data!$AN288&gt;3.5*Data!$AL288,Data!$AN288&gt;3.5*Data!$AM288,Data!$AL288+Data!$AM288+Data!$AN288&gt;11,Data!$AL288+Data!$AM288&lt;2,Data!$U288&gt;=18),"3",IF((Data!$AL288&gt;3*Data!$AM288),"1.3",IF(AND(Data!$AM288&gt;3*Data!$AL288,Data!$AM288&gt;2),"2.3","3.3")))))</f>
        <v>1</v>
      </c>
      <c r="BD288" s="30" t="str">
        <f>IF(AND(Data!$AS288&gt;Data!$AT288,Data!$AS288&gt;Data!$AU288),"1",IF(AND(Data!$AT288&gt;Data!$AS288,Data!$AT288&gt;Data!$AU288),IF(Data!$AT288&lt;2.5*Data!$AS288,"1.2",IF(OR(Data!$AS288&gt;2.5,Data!$AS288+Data!$AT288+Data!$AU288&lt;9),"2.2","2")),IF(AND(Data!$AU288&gt;3.5*Data!$AS288,Data!$AU288&gt;3.5*Data!$AT288,Data!$AS288+Data!$AT288+Data!$AU288&gt;11,Data!$AS288+Data!$AT288&lt;2,Data!$Y288&gt;=18),"3",IF((Data!$AS288&gt;3*Data!$AT288),"1.3",IF(AND(Data!$AT288&gt;3*Data!$AS288,Data!$AT288&gt;2),"2.3","3.3")))))</f>
        <v>2</v>
      </c>
      <c r="BE288" s="30" t="str">
        <f t="array" ref="BE288">XLOOKUP(Data!$O288,Data!$K288:$N288,$K$1:$N$1,"?",0,1)&amp;XLOOKUP(Data!$P288,Data!$K288:$N288,$K$1:$N$1,"?",0,1)&amp;XLOOKUP(Data!$Q288,Data!$K288:$N288,$K$1:$N$1,"?",0,1)</f>
        <v>IDC</v>
      </c>
      <c r="BF288" s="30" t="str">
        <f t="array" ref="BF288">XLOOKUP(Data!$S288,Data!$C288:$F288,$C$1:$F$1,"?",0,1)&amp;XLOOKUP(Data!$T288,Data!$C288:$F288,$C$1:$F$1,"?",0,1)&amp;XLOOKUP(Data!$U288,Data!$C288:$F288,$C$1:$F$1,"?",0,1)</f>
        <v>IDC</v>
      </c>
      <c r="BG288" s="30" t="str">
        <f t="array" ref="BG288">XLOOKUP(Data!$W288,Data!$G288:$J288,$G$1:$J$1,"?",0,1)&amp;XLOOKUP(Data!$X288,Data!$G288:$J288,$G$1:$J$1,"?",0,1)&amp;XLOOKUP(Data!$Y288,Data!$G288:$J288,$G$1:$J$1,"?",0,1)</f>
        <v>DIC</v>
      </c>
      <c r="BH288" s="30" t="str">
        <f>VLOOKUP(LEFT(Data!$BE288,Data!$BB288),'Key 2'!$A$1:$C$40,2,FALSE)</f>
        <v>DI</v>
      </c>
      <c r="BI288" s="30" t="str">
        <f>VLOOKUP(LEFT(Data!$BF288,Data!$BC288),'Key 2'!$A$1:$C$40,2,FALSE)</f>
        <v>I</v>
      </c>
      <c r="BJ288" s="30" t="str">
        <f>VLOOKUP(LEFT(Data!$BG288,Data!$BD288),'Key 2'!$A$1:$C$40,2,FALSE)</f>
        <v>DI</v>
      </c>
      <c r="BK288" s="30" t="str">
        <f>IF(AND(Data!$AV288&gt;=15,Data!$O288&gt;=20),"DG",IF(AND(Data!$AW288&gt;=15,Data!$S288&gt;=20),"MG",IF(AND(Data!$AV288&gt;=15,Data!$W288&gt;=20),"LG","0")))</f>
        <v>DG</v>
      </c>
      <c r="BL288" s="30" t="str">
        <f>IF(AND(Data!$BK288="DG",Data!$AW288&gt;=15,Data!$S288&gt;=20,Data!$BH288&lt;&gt;Data!$BI288),"MG","LG")</f>
        <v>MG</v>
      </c>
      <c r="BM288" s="30" t="str">
        <f>IF(Data!$BK288="DG",Data!$BH288,IF(Data!$BK288="MG",Data!$BI288,Data!$BJ288))</f>
        <v>DI</v>
      </c>
      <c r="BN288" s="30" t="str">
        <f>IF(Data!$BL288="DG",Data!$BH288,IF(Data!$BL288="MG",Data!$BI288,Data!$BJ288))</f>
        <v>I</v>
      </c>
      <c r="BO288" s="40"/>
      <c r="BP288" s="40"/>
      <c r="BQ288" s="40"/>
      <c r="BR288" s="41"/>
      <c r="BS288" s="41"/>
      <c r="BT288" s="41" t="str">
        <f>VLOOKUP(Data!$BR288,'Key 1'!$B$1:$D$15,2,FALSE)</f>
        <v>TI</v>
      </c>
      <c r="BU288" s="41" t="str">
        <f>VLOOKUP(Data!$BS288,'Key 1'!$B$1:$D$15,2,FALSE)</f>
        <v>TI</v>
      </c>
      <c r="BV288" s="41">
        <f>VLOOKUP(Data!$BR288,'Key 1'!$B$1:$D$15,3,FALSE)</f>
        <v>0</v>
      </c>
      <c r="BW288" s="41">
        <f>VLOOKUP(Data!$BS288,'Key 1'!$B$1:$D$15,3,FALSE)</f>
        <v>0</v>
      </c>
      <c r="BX288" s="41" t="str">
        <f>IF(Data!$BK288="DG",IF(INT(Data!$BB288)-Data!$BB288&lt;0,"Low","High"),IF(Data!$BK288="MG",IF(INT(Data!$BC288)-Data!$BC288&lt;0,"Low","High"),IF(Data!$BK288="LG",IF(INT(Data!$BD288)-Data!$BD288&lt;0,"Low","High"),"High")))</f>
        <v>High</v>
      </c>
      <c r="BY288" s="41" t="str">
        <f>IF(Data!$BL288="DG",IF(INT(Data!$BB288)-Data!$BB288&lt;0,"Low","High"),IF(Data!$BL288="MG",IF(INT(Data!$BC288)-Data!$BC288&lt;0,"Low","High"),IF(Data!$BL288="LG",IF(INT(Data!$BD288)-Data!$BD288&lt;0,"Low","High"),"High")))</f>
        <v>High</v>
      </c>
      <c r="BZ288" s="41" t="str">
        <f>IF(AND(Data!$BX288="High",Data!$BY288="High"),"High","Low")</f>
        <v>High</v>
      </c>
      <c r="CA288" s="41" t="str">
        <f>IF(AND(Data!$BM288=Data!$BT288,Data!$BN288=Data!$BU288),"Matched",IF(Data!$BM288=Data!$BT288,"Sec Missed", IF(Data!$BN288=Data!$BU288," Pri Missed", "Both Missed")))</f>
        <v>Both Missed</v>
      </c>
      <c r="CB288" s="42">
        <v>100.0</v>
      </c>
      <c r="CC288" s="42">
        <v>100.0</v>
      </c>
      <c r="CD288" s="42">
        <v>100.0</v>
      </c>
      <c r="CE288" s="43" t="s">
        <v>15</v>
      </c>
      <c r="CF288" s="43" t="s">
        <v>1</v>
      </c>
      <c r="CG288" s="43" t="s">
        <v>15</v>
      </c>
      <c r="CH288" s="45" t="s">
        <v>15</v>
      </c>
      <c r="CI288" s="43" t="s">
        <v>97</v>
      </c>
      <c r="CJ288" s="42">
        <v>100.0</v>
      </c>
      <c r="CK288" s="43" t="s">
        <v>1</v>
      </c>
      <c r="CL288" s="43" t="s">
        <v>102</v>
      </c>
      <c r="CM288" s="42">
        <v>100.0</v>
      </c>
      <c r="CN288" s="43" t="s">
        <v>99</v>
      </c>
      <c r="CO288" s="1"/>
      <c r="CP288" s="1"/>
      <c r="CQ288" s="1"/>
      <c r="CR288" s="1"/>
      <c r="CS288" s="1"/>
      <c r="CT288" s="1"/>
      <c r="CU288" s="1"/>
    </row>
    <row r="289" ht="48.0" customHeight="1">
      <c r="A289" s="28">
        <v>2443.0</v>
      </c>
      <c r="B289" s="29">
        <v>28.0</v>
      </c>
      <c r="C289" s="30">
        <v>12.0</v>
      </c>
      <c r="D289" s="30">
        <v>23.5</v>
      </c>
      <c r="E289" s="30">
        <v>7.0</v>
      </c>
      <c r="F289" s="30">
        <v>24.0</v>
      </c>
      <c r="G289" s="30">
        <v>22.0</v>
      </c>
      <c r="H289" s="30">
        <v>7.0</v>
      </c>
      <c r="I289" s="30">
        <v>7.0</v>
      </c>
      <c r="J289" s="30">
        <v>16.0</v>
      </c>
      <c r="K289" s="30">
        <v>17.0</v>
      </c>
      <c r="L289" s="30">
        <v>16.0</v>
      </c>
      <c r="M289" s="30">
        <v>6.0</v>
      </c>
      <c r="N289" s="30">
        <v>21.0</v>
      </c>
      <c r="O289" s="31">
        <f>LARGE(Data!$K289:$N289,1)</f>
        <v>21</v>
      </c>
      <c r="P289" s="31">
        <f>LARGE(Data!$K289:$N289,2)</f>
        <v>17</v>
      </c>
      <c r="Q289" s="31">
        <f>LARGE(Data!$K289:$N289,3)</f>
        <v>16</v>
      </c>
      <c r="R289" s="31">
        <f>LARGE(Data!$K289:$N289,4)</f>
        <v>6</v>
      </c>
      <c r="S289" s="32">
        <f>LARGE(Data!$C289:$F289,1)</f>
        <v>24</v>
      </c>
      <c r="T289" s="32">
        <f>LARGE(Data!$C289:$F289,2)</f>
        <v>23.5</v>
      </c>
      <c r="U289" s="32">
        <f>LARGE(Data!$C289:$F289,3)</f>
        <v>12</v>
      </c>
      <c r="V289" s="32">
        <f>LARGE(Data!$C289:$F289,4)</f>
        <v>7</v>
      </c>
      <c r="W289" s="33">
        <f>LARGE(Data!$G289:$J289,1)</f>
        <v>22</v>
      </c>
      <c r="X289" s="33">
        <f>LARGE(Data!$G289:$J289,2)</f>
        <v>16</v>
      </c>
      <c r="Y289" s="33">
        <f>LARGE(Data!$G289:$J289,3)</f>
        <v>7</v>
      </c>
      <c r="Z289" s="33">
        <f>LARGE(Data!$G289:$J289,4)</f>
        <v>7</v>
      </c>
      <c r="AA289" s="30">
        <f>Data!$O289-Data!$P289</f>
        <v>4</v>
      </c>
      <c r="AB289" s="30">
        <f>Data!$P289-Data!$Q289</f>
        <v>1</v>
      </c>
      <c r="AC289" s="30">
        <f>Data!$Q289-Data!$R289</f>
        <v>10</v>
      </c>
      <c r="AD289" s="30">
        <f>(Data!$AA289+Data!$AB289)/SUM(Data!$AA289:$AC289)</f>
        <v>0.3333333333</v>
      </c>
      <c r="AE289" s="31">
        <f>Data!$AA289^2/SQRT(Data!$AA289^2+Data!$AB289^2+Data!$AC289^2)</f>
        <v>1.479200523</v>
      </c>
      <c r="AF289" s="31">
        <f>Data!$AB289^2/SQRT(Data!$AA289^2+Data!$AB289^2+Data!$AC289^2)</f>
        <v>0.0924500327</v>
      </c>
      <c r="AG289" s="31">
        <f>Data!$AC289^2/SQRT(Data!$AA289^2+Data!$AB289^2+Data!$AC289^2)</f>
        <v>9.24500327</v>
      </c>
      <c r="AH289" s="30">
        <f>Data!$S289-Data!$T289</f>
        <v>0.5</v>
      </c>
      <c r="AI289" s="30">
        <f>Data!$T289-Data!$U289</f>
        <v>11.5</v>
      </c>
      <c r="AJ289" s="30">
        <f>Data!$U289-Data!$V289</f>
        <v>5</v>
      </c>
      <c r="AK289" s="30">
        <f>(Data!$AH289+Data!$AI289)/(Data!$AH289+Data!$AI289+Data!$AJ289)</f>
        <v>0.7058823529</v>
      </c>
      <c r="AL289" s="32">
        <f>Data!$AH289^2/SQRT(Data!$AH289^2+Data!$AI289^2+Data!$AJ289^2)</f>
        <v>0.01992047682</v>
      </c>
      <c r="AM289" s="32">
        <f>Data!$AI289^2/SQRT(Data!$AH289^2+Data!$AI289^2+Data!$AJ289^2)</f>
        <v>10.53793224</v>
      </c>
      <c r="AN289" s="32">
        <f>Data!$AJ289^2/SQRT(Data!$AH289^2+Data!$AI289^2+Data!$AJ289^2)</f>
        <v>1.992047682</v>
      </c>
      <c r="AO289" s="30">
        <f>Data!$W289-Data!$X289</f>
        <v>6</v>
      </c>
      <c r="AP289" s="30">
        <f>Data!$X289-Data!$Y289</f>
        <v>9</v>
      </c>
      <c r="AQ289" s="30">
        <f>Data!$Y289-Data!$Z289</f>
        <v>0</v>
      </c>
      <c r="AR289" s="30">
        <f>(Data!$AO289+Data!$AP289)/(Data!$AO289+Data!$AP289+Data!$AQ289)</f>
        <v>1</v>
      </c>
      <c r="AS289" s="33">
        <f>Data!$AO289^2/SQRT(Data!$AO289^2+Data!$AP289^2+Data!$AQ289^2)</f>
        <v>3.328201177</v>
      </c>
      <c r="AT289" s="33">
        <f>Data!$AP289^2/SQRT(Data!$AO289^2+Data!$AP289^2+Data!$AQ289^2)</f>
        <v>7.488452649</v>
      </c>
      <c r="AU289" s="33">
        <f>Data!$AQ289^2/SQRT(Data!$AO289^2+Data!$AP289^2+Data!$AQ289^2)</f>
        <v>0</v>
      </c>
      <c r="AV289" s="34">
        <f>_xlfn.VAR.P(Data!$K289:$N289)</f>
        <v>30.5</v>
      </c>
      <c r="AW289" s="35">
        <f>_xlfn.VAR.P(Data!$C289:$F289)</f>
        <v>53.921875</v>
      </c>
      <c r="AX289" s="36">
        <f>_xlfn.VAR.P(Data!$G289:$J289)</f>
        <v>40.5</v>
      </c>
      <c r="AY289" s="37"/>
      <c r="AZ289" s="38"/>
      <c r="BA289" s="39"/>
      <c r="BB289" s="30" t="str">
        <f>IF(AND(Data!$AE289&gt;Data!$AF289,Data!$AE289&gt;Data!$AG289),"1",IF(AND(Data!$AF289&gt;Data!$AE289,Data!$AF289&gt;Data!$AG289),IF(Data!$AF289&lt;2.5*Data!$AE289,"1.2",IF(OR(Data!$AE289&gt;2.5,Data!$AE289+Data!$AF289+Data!$AG289&lt;9),"2.2","2")),IF(AND(Data!$AG289&gt;3.5*Data!$AE289,Data!$AG289&gt;3.5*Data!$AF289,Data!$AE289+Data!$AF289+Data!$AG289&gt;11,Data!$AE289+Data!$AF289&lt;2,Data!$Q289&gt;=18),"3",IF((Data!$AE289&gt;3*Data!$AF289),"1.3",IF(AND(Data!$AF289&gt;3*Data!$AE289,Data!$AF289&gt;2),"2.3","3.3")))))</f>
        <v>1.3</v>
      </c>
      <c r="BC289" s="30" t="str">
        <f>IF(AND(Data!$AL289&gt;Data!$AM289,Data!$AL289&gt;Data!$AN289),"1",IF(AND(Data!$AM289&gt;Data!$AL289,Data!$AM289&gt;Data!$AN289),IF(Data!$AM289&lt;2.5*Data!$AL289,"1.2",IF(OR(Data!$AL289&gt;2.5,Data!$AL289+Data!$AM289+Data!$AN289&lt;9),"2.2","2")),IF(AND(Data!$AN289&gt;3.5*Data!$AL289,Data!$AN289&gt;3.5*Data!$AM289,Data!$AL289+Data!$AM289+Data!$AN289&gt;11,Data!$AL289+Data!$AM289&lt;2,Data!$U289&gt;=18),"3",IF((Data!$AL289&gt;3*Data!$AM289),"1.3",IF(AND(Data!$AM289&gt;3*Data!$AL289,Data!$AM289&gt;2),"2.3","3.3")))))</f>
        <v>2</v>
      </c>
      <c r="BD289" s="30" t="str">
        <f>IF(AND(Data!$AS289&gt;Data!$AT289,Data!$AS289&gt;Data!$AU289),"1",IF(AND(Data!$AT289&gt;Data!$AS289,Data!$AT289&gt;Data!$AU289),IF(Data!$AT289&lt;2.5*Data!$AS289,"1.2",IF(OR(Data!$AS289&gt;2.5,Data!$AS289+Data!$AT289+Data!$AU289&lt;9),"2.2","2")),IF(AND(Data!$AU289&gt;3.5*Data!$AS289,Data!$AU289&gt;3.5*Data!$AT289,Data!$AS289+Data!$AT289+Data!$AU289&gt;11,Data!$AS289+Data!$AT289&lt;2,Data!$Y289&gt;=18),"3",IF((Data!$AS289&gt;3*Data!$AT289),"1.3",IF(AND(Data!$AT289&gt;3*Data!$AS289,Data!$AT289&gt;2),"2.3","3.3")))))</f>
        <v>1.2</v>
      </c>
      <c r="BE289" s="30" t="str">
        <f t="array" ref="BE289">XLOOKUP(Data!$O289,Data!$K289:$N289,$K$1:$N$1,"?",0,1)&amp;XLOOKUP(Data!$P289,Data!$K289:$N289,$K$1:$N$1,"?",0,1)&amp;XLOOKUP(Data!$Q289,Data!$K289:$N289,$K$1:$N$1,"?",0,1)</f>
        <v>CDI</v>
      </c>
      <c r="BF289" s="30" t="str">
        <f t="array" ref="BF289">XLOOKUP(Data!$S289,Data!$C289:$F289,$C$1:$F$1,"?",0,1)&amp;XLOOKUP(Data!$T289,Data!$C289:$F289,$C$1:$F$1,"?",0,1)&amp;XLOOKUP(Data!$U289,Data!$C289:$F289,$C$1:$F$1,"?",0,1)</f>
        <v>CID</v>
      </c>
      <c r="BG289" s="30" t="str">
        <f t="array" ref="BG289">XLOOKUP(Data!$W289,Data!$G289:$J289,$G$1:$J$1,"?",0,1)&amp;XLOOKUP(Data!$X289,Data!$G289:$J289,$G$1:$J$1,"?",0,1)&amp;XLOOKUP(Data!$Y289,Data!$G289:$J289,$G$1:$J$1,"?",0,1)</f>
        <v>DCI</v>
      </c>
      <c r="BH289" s="30" t="str">
        <f>VLOOKUP(LEFT(Data!$BE289,Data!$BB289),'Key 2'!$A$1:$C$40,2,FALSE)</f>
        <v>C</v>
      </c>
      <c r="BI289" s="30" t="str">
        <f>VLOOKUP(LEFT(Data!$BF289,Data!$BC289),'Key 2'!$A$1:$C$40,2,FALSE)</f>
        <v>IC</v>
      </c>
      <c r="BJ289" s="30" t="str">
        <f>VLOOKUP(LEFT(Data!$BG289,Data!$BD289),'Key 2'!$A$1:$C$40,2,FALSE)</f>
        <v>D</v>
      </c>
      <c r="BK289" s="30" t="str">
        <f>IF(AND(Data!$AV289&gt;=15,Data!$O289&gt;=20),"DG",IF(AND(Data!$AW289&gt;=15,Data!$S289&gt;=20),"MG",IF(AND(Data!$AV289&gt;=15,Data!$W289&gt;=20),"LG","0")))</f>
        <v>DG</v>
      </c>
      <c r="BL289" s="30" t="str">
        <f>IF(AND(Data!$BK289="DG",Data!$AW289&gt;=15,Data!$S289&gt;=20,Data!$BH289&lt;&gt;Data!$BI289),"MG","LG")</f>
        <v>MG</v>
      </c>
      <c r="BM289" s="30" t="str">
        <f>IF(Data!$BK289="DG",Data!$BH289,IF(Data!$BK289="MG",Data!$BI289,Data!$BJ289))</f>
        <v>C</v>
      </c>
      <c r="BN289" s="30" t="str">
        <f>IF(Data!$BL289="DG",Data!$BH289,IF(Data!$BL289="MG",Data!$BI289,Data!$BJ289))</f>
        <v>IC</v>
      </c>
      <c r="BO289" s="40"/>
      <c r="BP289" s="40"/>
      <c r="BQ289" s="40"/>
      <c r="BR289" s="41"/>
      <c r="BS289" s="41"/>
      <c r="BT289" s="41" t="str">
        <f>VLOOKUP(Data!$BR289,'Key 1'!$B$1:$D$15,2,FALSE)</f>
        <v>TI</v>
      </c>
      <c r="BU289" s="41" t="str">
        <f>VLOOKUP(Data!$BS289,'Key 1'!$B$1:$D$15,2,FALSE)</f>
        <v>TI</v>
      </c>
      <c r="BV289" s="41">
        <f>VLOOKUP(Data!$BR289,'Key 1'!$B$1:$D$15,3,FALSE)</f>
        <v>0</v>
      </c>
      <c r="BW289" s="41">
        <f>VLOOKUP(Data!$BS289,'Key 1'!$B$1:$D$15,3,FALSE)</f>
        <v>0</v>
      </c>
      <c r="BX289" s="41" t="str">
        <f>IF(Data!$BK289="DG",IF(INT(Data!$BB289)-Data!$BB289&lt;0,"Low","High"),IF(Data!$BK289="MG",IF(INT(Data!$BC289)-Data!$BC289&lt;0,"Low","High"),IF(Data!$BK289="LG",IF(INT(Data!$BD289)-Data!$BD289&lt;0,"Low","High"),"High")))</f>
        <v>Low</v>
      </c>
      <c r="BY289" s="41" t="str">
        <f>IF(Data!$BL289="DG",IF(INT(Data!$BB289)-Data!$BB289&lt;0,"Low","High"),IF(Data!$BL289="MG",IF(INT(Data!$BC289)-Data!$BC289&lt;0,"Low","High"),IF(Data!$BL289="LG",IF(INT(Data!$BD289)-Data!$BD289&lt;0,"Low","High"),"High")))</f>
        <v>High</v>
      </c>
      <c r="BZ289" s="41" t="str">
        <f>IF(AND(Data!$BX289="High",Data!$BY289="High"),"High","Low")</f>
        <v>Low</v>
      </c>
      <c r="CA289" s="41" t="str">
        <f>IF(AND(Data!$BM289=Data!$BT289,Data!$BN289=Data!$BU289),"Matched",IF(Data!$BM289=Data!$BT289,"Sec Missed", IF(Data!$BN289=Data!$BU289," Pri Missed", "Both Missed")))</f>
        <v>Both Missed</v>
      </c>
      <c r="CB289" s="42">
        <v>52.6</v>
      </c>
      <c r="CC289" s="42">
        <v>100.0</v>
      </c>
      <c r="CD289" s="42">
        <v>100.0</v>
      </c>
      <c r="CE289" s="43" t="s">
        <v>17</v>
      </c>
      <c r="CF289" s="43" t="s">
        <v>96</v>
      </c>
      <c r="CG289" s="43" t="s">
        <v>0</v>
      </c>
      <c r="CH289" s="45" t="s">
        <v>96</v>
      </c>
      <c r="CI289" s="43" t="s">
        <v>102</v>
      </c>
      <c r="CJ289" s="42">
        <v>100.0</v>
      </c>
      <c r="CK289" s="43" t="s">
        <v>0</v>
      </c>
      <c r="CL289" s="43" t="s">
        <v>98</v>
      </c>
      <c r="CM289" s="42">
        <v>100.0</v>
      </c>
      <c r="CN289" s="43" t="s">
        <v>99</v>
      </c>
      <c r="CO289" s="1"/>
      <c r="CP289" s="1"/>
      <c r="CQ289" s="1"/>
      <c r="CR289" s="1"/>
      <c r="CS289" s="1"/>
      <c r="CT289" s="1"/>
      <c r="CU289" s="1"/>
    </row>
    <row r="290" ht="48.0" customHeight="1">
      <c r="A290" s="28">
        <v>2444.0</v>
      </c>
      <c r="B290" s="29">
        <v>28.0</v>
      </c>
      <c r="C290" s="30">
        <v>20.0</v>
      </c>
      <c r="D290" s="30">
        <v>20.0</v>
      </c>
      <c r="E290" s="30">
        <v>13.0</v>
      </c>
      <c r="F290" s="30">
        <v>13.0</v>
      </c>
      <c r="G290" s="30">
        <v>21.0</v>
      </c>
      <c r="H290" s="30">
        <v>10.0</v>
      </c>
      <c r="I290" s="30">
        <v>9.0</v>
      </c>
      <c r="J290" s="30">
        <v>18.5</v>
      </c>
      <c r="K290" s="30">
        <v>20.0</v>
      </c>
      <c r="L290" s="30">
        <v>14.0</v>
      </c>
      <c r="M290" s="30">
        <v>11.0</v>
      </c>
      <c r="N290" s="30">
        <v>16.0</v>
      </c>
      <c r="O290" s="31">
        <f>LARGE(Data!$K290:$N290,1)</f>
        <v>20</v>
      </c>
      <c r="P290" s="31">
        <f>LARGE(Data!$K290:$N290,2)</f>
        <v>16</v>
      </c>
      <c r="Q290" s="31">
        <f>LARGE(Data!$K290:$N290,3)</f>
        <v>14</v>
      </c>
      <c r="R290" s="31">
        <f>LARGE(Data!$K290:$N290,4)</f>
        <v>11</v>
      </c>
      <c r="S290" s="32">
        <f>LARGE(Data!$C290:$F290,1)</f>
        <v>20</v>
      </c>
      <c r="T290" s="32">
        <f>LARGE(Data!$C290:$F290,2)</f>
        <v>20</v>
      </c>
      <c r="U290" s="32">
        <f>LARGE(Data!$C290:$F290,3)</f>
        <v>13</v>
      </c>
      <c r="V290" s="32">
        <f>LARGE(Data!$C290:$F290,4)</f>
        <v>13</v>
      </c>
      <c r="W290" s="33">
        <f>LARGE(Data!$G290:$J290,1)</f>
        <v>21</v>
      </c>
      <c r="X290" s="33">
        <f>LARGE(Data!$G290:$J290,2)</f>
        <v>18.5</v>
      </c>
      <c r="Y290" s="33">
        <f>LARGE(Data!$G290:$J290,3)</f>
        <v>10</v>
      </c>
      <c r="Z290" s="33">
        <f>LARGE(Data!$G290:$J290,4)</f>
        <v>9</v>
      </c>
      <c r="AA290" s="30">
        <f>Data!$O290-Data!$P290</f>
        <v>4</v>
      </c>
      <c r="AB290" s="30">
        <f>Data!$P290-Data!$Q290</f>
        <v>2</v>
      </c>
      <c r="AC290" s="30">
        <f>Data!$Q290-Data!$R290</f>
        <v>3</v>
      </c>
      <c r="AD290" s="30">
        <f>(Data!$AA290+Data!$AB290)/SUM(Data!$AA290:$AC290)</f>
        <v>0.6666666667</v>
      </c>
      <c r="AE290" s="31">
        <f>Data!$AA290^2/SQRT(Data!$AA290^2+Data!$AB290^2+Data!$AC290^2)</f>
        <v>2.971125411</v>
      </c>
      <c r="AF290" s="31">
        <f>Data!$AB290^2/SQRT(Data!$AA290^2+Data!$AB290^2+Data!$AC290^2)</f>
        <v>0.7427813527</v>
      </c>
      <c r="AG290" s="31">
        <f>Data!$AC290^2/SQRT(Data!$AA290^2+Data!$AB290^2+Data!$AC290^2)</f>
        <v>1.671258044</v>
      </c>
      <c r="AH290" s="30">
        <f>Data!$S290-Data!$T290</f>
        <v>0</v>
      </c>
      <c r="AI290" s="30">
        <f>Data!$T290-Data!$U290</f>
        <v>7</v>
      </c>
      <c r="AJ290" s="30">
        <f>Data!$U290-Data!$V290</f>
        <v>0</v>
      </c>
      <c r="AK290" s="30">
        <f>(Data!$AH290+Data!$AI290)/(Data!$AH290+Data!$AI290+Data!$AJ290)</f>
        <v>1</v>
      </c>
      <c r="AL290" s="32">
        <f>Data!$AH290^2/SQRT(Data!$AH290^2+Data!$AI290^2+Data!$AJ290^2)</f>
        <v>0</v>
      </c>
      <c r="AM290" s="32">
        <f>Data!$AI290^2/SQRT(Data!$AH290^2+Data!$AI290^2+Data!$AJ290^2)</f>
        <v>7</v>
      </c>
      <c r="AN290" s="32">
        <f>Data!$AJ290^2/SQRT(Data!$AH290^2+Data!$AI290^2+Data!$AJ290^2)</f>
        <v>0</v>
      </c>
      <c r="AO290" s="30">
        <f>Data!$W290-Data!$X290</f>
        <v>2.5</v>
      </c>
      <c r="AP290" s="30">
        <f>Data!$X290-Data!$Y290</f>
        <v>8.5</v>
      </c>
      <c r="AQ290" s="30">
        <f>Data!$Y290-Data!$Z290</f>
        <v>1</v>
      </c>
      <c r="AR290" s="30">
        <f>(Data!$AO290+Data!$AP290)/(Data!$AO290+Data!$AP290+Data!$AQ290)</f>
        <v>0.9166666667</v>
      </c>
      <c r="AS290" s="33">
        <f>Data!$AO290^2/SQRT(Data!$AO290^2+Data!$AP290^2+Data!$AQ290^2)</f>
        <v>0.7009651926</v>
      </c>
      <c r="AT290" s="33">
        <f>Data!$AP290^2/SQRT(Data!$AO290^2+Data!$AP290^2+Data!$AQ290^2)</f>
        <v>8.103157627</v>
      </c>
      <c r="AU290" s="33">
        <f>Data!$AQ290^2/SQRT(Data!$AO290^2+Data!$AP290^2+Data!$AQ290^2)</f>
        <v>0.1121544308</v>
      </c>
      <c r="AV290" s="34">
        <f>_xlfn.VAR.P(Data!$K290:$N290)</f>
        <v>10.6875</v>
      </c>
      <c r="AW290" s="35">
        <f>_xlfn.VAR.P(Data!$C290:$F290)</f>
        <v>12.25</v>
      </c>
      <c r="AX290" s="36">
        <f>_xlfn.VAR.P(Data!$G290:$J290)</f>
        <v>27.171875</v>
      </c>
      <c r="AY290" s="37"/>
      <c r="AZ290" s="38"/>
      <c r="BA290" s="39"/>
      <c r="BB290" s="30" t="str">
        <f>IF(AND(Data!$AE290&gt;Data!$AF290,Data!$AE290&gt;Data!$AG290),"1",IF(AND(Data!$AF290&gt;Data!$AE290,Data!$AF290&gt;Data!$AG290),IF(Data!$AF290&lt;2.5*Data!$AE290,"1.2",IF(OR(Data!$AE290&gt;2.5,Data!$AE290+Data!$AF290+Data!$AG290&lt;9),"2.2","2")),IF(AND(Data!$AG290&gt;3.5*Data!$AE290,Data!$AG290&gt;3.5*Data!$AF290,Data!$AE290+Data!$AF290+Data!$AG290&gt;11,Data!$AE290+Data!$AF290&lt;2,Data!$Q290&gt;=18),"3",IF((Data!$AE290&gt;3*Data!$AF290),"1.3",IF(AND(Data!$AF290&gt;3*Data!$AE290,Data!$AF290&gt;2),"2.3","3.3")))))</f>
        <v>1</v>
      </c>
      <c r="BC290" s="30" t="str">
        <f>IF(AND(Data!$AL290&gt;Data!$AM290,Data!$AL290&gt;Data!$AN290),"1",IF(AND(Data!$AM290&gt;Data!$AL290,Data!$AM290&gt;Data!$AN290),IF(Data!$AM290&lt;2.5*Data!$AL290,"1.2",IF(OR(Data!$AL290&gt;2.5,Data!$AL290+Data!$AM290+Data!$AN290&lt;9),"2.2","2")),IF(AND(Data!$AN290&gt;3.5*Data!$AL290,Data!$AN290&gt;3.5*Data!$AM290,Data!$AL290+Data!$AM290+Data!$AN290&gt;11,Data!$AL290+Data!$AM290&lt;2,Data!$U290&gt;=18),"3",IF((Data!$AL290&gt;3*Data!$AM290),"1.3",IF(AND(Data!$AM290&gt;3*Data!$AL290,Data!$AM290&gt;2),"2.3","3.3")))))</f>
        <v>2.2</v>
      </c>
      <c r="BD290" s="30" t="str">
        <f>IF(AND(Data!$AS290&gt;Data!$AT290,Data!$AS290&gt;Data!$AU290),"1",IF(AND(Data!$AT290&gt;Data!$AS290,Data!$AT290&gt;Data!$AU290),IF(Data!$AT290&lt;2.5*Data!$AS290,"1.2",IF(OR(Data!$AS290&gt;2.5,Data!$AS290+Data!$AT290+Data!$AU290&lt;9),"2.2","2")),IF(AND(Data!$AU290&gt;3.5*Data!$AS290,Data!$AU290&gt;3.5*Data!$AT290,Data!$AS290+Data!$AT290+Data!$AU290&gt;11,Data!$AS290+Data!$AT290&lt;2,Data!$Y290&gt;=18),"3",IF((Data!$AS290&gt;3*Data!$AT290),"1.3",IF(AND(Data!$AT290&gt;3*Data!$AS290,Data!$AT290&gt;2),"2.3","3.3")))))</f>
        <v>2.2</v>
      </c>
      <c r="BE290" s="30" t="str">
        <f t="array" ref="BE290">XLOOKUP(Data!$O290,Data!$K290:$N290,$K$1:$N$1,"?",0,1)&amp;XLOOKUP(Data!$P290,Data!$K290:$N290,$K$1:$N$1,"?",0,1)&amp;XLOOKUP(Data!$Q290,Data!$K290:$N290,$K$1:$N$1,"?",0,1)</f>
        <v>DCI</v>
      </c>
      <c r="BF290" s="30" t="str">
        <f t="array" ref="BF290">XLOOKUP(Data!$S290,Data!$C290:$F290,$C$1:$F$1,"?",0,1)&amp;XLOOKUP(Data!$T290,Data!$C290:$F290,$C$1:$F$1,"?",0,1)&amp;XLOOKUP(Data!$U290,Data!$C290:$F290,$C$1:$F$1,"?",0,1)</f>
        <v>DDS</v>
      </c>
      <c r="BG290" s="30" t="str">
        <f t="array" ref="BG290">XLOOKUP(Data!$W290,Data!$G290:$J290,$G$1:$J$1,"?",0,1)&amp;XLOOKUP(Data!$X290,Data!$G290:$J290,$G$1:$J$1,"?",0,1)&amp;XLOOKUP(Data!$Y290,Data!$G290:$J290,$G$1:$J$1,"?",0,1)</f>
        <v>DCI</v>
      </c>
      <c r="BH290" s="30" t="str">
        <f>VLOOKUP(LEFT(Data!$BE290,Data!$BB290),'Key 2'!$A$1:$C$40,2,FALSE)</f>
        <v>D</v>
      </c>
      <c r="BI290" s="30" t="str">
        <f>VLOOKUP(LEFT(Data!$BF290,Data!$BC290),'Key 2'!$A$1:$C$40,2,FALSE)</f>
        <v>#N/A</v>
      </c>
      <c r="BJ290" s="30" t="str">
        <f>VLOOKUP(LEFT(Data!$BG290,Data!$BD290),'Key 2'!$A$1:$C$40,2,FALSE)</f>
        <v>DC</v>
      </c>
      <c r="BK290" s="30" t="str">
        <f>IF(AND(Data!$AV290&gt;=15,Data!$O290&gt;=20),"DG",IF(AND(Data!$AW290&gt;=15,Data!$S290&gt;=20),"MG",IF(AND(Data!$AV290&gt;=15,Data!$W290&gt;=20),"LG","0")))</f>
        <v>0</v>
      </c>
      <c r="BL290" s="30" t="str">
        <f>IF(AND(Data!$BK290="DG",Data!$AW290&gt;=15,Data!$S290&gt;=20,Data!$BH290&lt;&gt;Data!$BI290),"MG","LG")</f>
        <v>#N/A</v>
      </c>
      <c r="BM290" s="30" t="str">
        <f>IF(Data!$BK290="DG",Data!$BH290,IF(Data!$BK290="MG",Data!$BI290,Data!$BJ290))</f>
        <v>DC</v>
      </c>
      <c r="BN290" s="30" t="str">
        <f>IF(Data!$BL290="DG",Data!$BH290,IF(Data!$BL290="MG",Data!$BI290,Data!$BJ290))</f>
        <v>#N/A</v>
      </c>
      <c r="BO290" s="40"/>
      <c r="BP290" s="40"/>
      <c r="BQ290" s="40"/>
      <c r="BR290" s="41"/>
      <c r="BS290" s="41"/>
      <c r="BT290" s="41" t="str">
        <f>VLOOKUP(Data!$BR290,'Key 1'!$B$1:$D$15,2,FALSE)</f>
        <v>TI</v>
      </c>
      <c r="BU290" s="41" t="str">
        <f>VLOOKUP(Data!$BS290,'Key 1'!$B$1:$D$15,2,FALSE)</f>
        <v>TI</v>
      </c>
      <c r="BV290" s="41">
        <f>VLOOKUP(Data!$BR290,'Key 1'!$B$1:$D$15,3,FALSE)</f>
        <v>0</v>
      </c>
      <c r="BW290" s="41">
        <f>VLOOKUP(Data!$BS290,'Key 1'!$B$1:$D$15,3,FALSE)</f>
        <v>0</v>
      </c>
      <c r="BX290" s="41" t="str">
        <f>IF(Data!$BK290="DG",IF(INT(Data!$BB290)-Data!$BB290&lt;0,"Low","High"),IF(Data!$BK290="MG",IF(INT(Data!$BC290)-Data!$BC290&lt;0,"Low","High"),IF(Data!$BK290="LG",IF(INT(Data!$BD290)-Data!$BD290&lt;0,"Low","High"),"High")))</f>
        <v>High</v>
      </c>
      <c r="BY290" s="41" t="str">
        <f>IF(Data!$BL290="DG",IF(INT(Data!$BB290)-Data!$BB290&lt;0,"Low","High"),IF(Data!$BL290="MG",IF(INT(Data!$BC290)-Data!$BC290&lt;0,"Low","High"),IF(Data!$BL290="LG",IF(INT(Data!$BD290)-Data!$BD290&lt;0,"Low","High"),"High")))</f>
        <v>#N/A</v>
      </c>
      <c r="BZ290" s="41" t="str">
        <f>IF(AND(Data!$BX290="High",Data!$BY290="High"),"High","Low")</f>
        <v>#N/A</v>
      </c>
      <c r="CA290" s="41" t="str">
        <f>IF(AND(Data!$BM290=Data!$BT290,Data!$BN290=Data!$BU290),"Matched",IF(Data!$BM290=Data!$BT290,"Sec Missed", IF(Data!$BN290=Data!$BU290," Pri Missed", "Both Missed")))</f>
        <v>#N/A</v>
      </c>
      <c r="CB290" s="42">
        <v>100.0</v>
      </c>
      <c r="CC290" s="43" t="s">
        <v>100</v>
      </c>
      <c r="CD290" s="42">
        <v>100.0</v>
      </c>
      <c r="CE290" s="43" t="s">
        <v>0</v>
      </c>
      <c r="CF290" s="44"/>
      <c r="CG290" s="43" t="s">
        <v>17</v>
      </c>
      <c r="CH290" s="45" t="s">
        <v>17</v>
      </c>
      <c r="CI290" s="43" t="s">
        <v>98</v>
      </c>
      <c r="CJ290" s="42">
        <v>100.0</v>
      </c>
      <c r="CK290" s="43" t="s">
        <v>17</v>
      </c>
      <c r="CL290" s="43" t="s">
        <v>98</v>
      </c>
      <c r="CM290" s="42">
        <v>100.0</v>
      </c>
      <c r="CN290" s="43" t="s">
        <v>99</v>
      </c>
      <c r="CO290" s="1"/>
      <c r="CP290" s="1"/>
      <c r="CQ290" s="1"/>
      <c r="CR290" s="1"/>
      <c r="CS290" s="1"/>
      <c r="CT290" s="1"/>
      <c r="CU290" s="1"/>
    </row>
    <row r="291" ht="48.0" customHeight="1">
      <c r="A291" s="28">
        <v>2445.0</v>
      </c>
      <c r="B291" s="29">
        <v>28.0</v>
      </c>
      <c r="C291" s="30">
        <v>12.0</v>
      </c>
      <c r="D291" s="30">
        <v>16.0</v>
      </c>
      <c r="E291" s="30">
        <v>7.0</v>
      </c>
      <c r="F291" s="30">
        <v>24.0</v>
      </c>
      <c r="G291" s="30">
        <v>7.0</v>
      </c>
      <c r="H291" s="30">
        <v>16.0</v>
      </c>
      <c r="I291" s="30">
        <v>22.0</v>
      </c>
      <c r="J291" s="30">
        <v>22.0</v>
      </c>
      <c r="K291" s="30">
        <v>9.0</v>
      </c>
      <c r="L291" s="30">
        <v>16.0</v>
      </c>
      <c r="M291" s="30">
        <v>12.0</v>
      </c>
      <c r="N291" s="30">
        <v>24.0</v>
      </c>
      <c r="O291" s="31">
        <f>LARGE(Data!$K291:$N291,1)</f>
        <v>24</v>
      </c>
      <c r="P291" s="31">
        <f>LARGE(Data!$K291:$N291,2)</f>
        <v>16</v>
      </c>
      <c r="Q291" s="31">
        <f>LARGE(Data!$K291:$N291,3)</f>
        <v>12</v>
      </c>
      <c r="R291" s="31">
        <f>LARGE(Data!$K291:$N291,4)</f>
        <v>9</v>
      </c>
      <c r="S291" s="32">
        <f>LARGE(Data!$C291:$F291,1)</f>
        <v>24</v>
      </c>
      <c r="T291" s="32">
        <f>LARGE(Data!$C291:$F291,2)</f>
        <v>16</v>
      </c>
      <c r="U291" s="32">
        <f>LARGE(Data!$C291:$F291,3)</f>
        <v>12</v>
      </c>
      <c r="V291" s="32">
        <f>LARGE(Data!$C291:$F291,4)</f>
        <v>7</v>
      </c>
      <c r="W291" s="33">
        <f>LARGE(Data!$G291:$J291,1)</f>
        <v>22</v>
      </c>
      <c r="X291" s="33">
        <f>LARGE(Data!$G291:$J291,2)</f>
        <v>22</v>
      </c>
      <c r="Y291" s="33">
        <f>LARGE(Data!$G291:$J291,3)</f>
        <v>16</v>
      </c>
      <c r="Z291" s="33">
        <f>LARGE(Data!$G291:$J291,4)</f>
        <v>7</v>
      </c>
      <c r="AA291" s="30">
        <f>Data!$O291-Data!$P291</f>
        <v>8</v>
      </c>
      <c r="AB291" s="30">
        <f>Data!$P291-Data!$Q291</f>
        <v>4</v>
      </c>
      <c r="AC291" s="30">
        <f>Data!$Q291-Data!$R291</f>
        <v>3</v>
      </c>
      <c r="AD291" s="30">
        <f>(Data!$AA291+Data!$AB291)/SUM(Data!$AA291:$AC291)</f>
        <v>0.8</v>
      </c>
      <c r="AE291" s="31">
        <f>Data!$AA291^2/SQRT(Data!$AA291^2+Data!$AB291^2+Data!$AC291^2)</f>
        <v>6.783986432</v>
      </c>
      <c r="AF291" s="31">
        <f>Data!$AB291^2/SQRT(Data!$AA291^2+Data!$AB291^2+Data!$AC291^2)</f>
        <v>1.695996608</v>
      </c>
      <c r="AG291" s="31">
        <f>Data!$AC291^2/SQRT(Data!$AA291^2+Data!$AB291^2+Data!$AC291^2)</f>
        <v>0.953998092</v>
      </c>
      <c r="AH291" s="30">
        <f>Data!$S291-Data!$T291</f>
        <v>8</v>
      </c>
      <c r="AI291" s="30">
        <f>Data!$T291-Data!$U291</f>
        <v>4</v>
      </c>
      <c r="AJ291" s="30">
        <f>Data!$U291-Data!$V291</f>
        <v>5</v>
      </c>
      <c r="AK291" s="30">
        <f>(Data!$AH291+Data!$AI291)/(Data!$AH291+Data!$AI291+Data!$AJ291)</f>
        <v>0.7058823529</v>
      </c>
      <c r="AL291" s="32">
        <f>Data!$AH291^2/SQRT(Data!$AH291^2+Data!$AI291^2+Data!$AJ291^2)</f>
        <v>6.245760467</v>
      </c>
      <c r="AM291" s="32">
        <f>Data!$AI291^2/SQRT(Data!$AH291^2+Data!$AI291^2+Data!$AJ291^2)</f>
        <v>1.561440117</v>
      </c>
      <c r="AN291" s="32">
        <f>Data!$AJ291^2/SQRT(Data!$AH291^2+Data!$AI291^2+Data!$AJ291^2)</f>
        <v>2.439750182</v>
      </c>
      <c r="AO291" s="30">
        <f>Data!$W291-Data!$X291</f>
        <v>0</v>
      </c>
      <c r="AP291" s="30">
        <f>Data!$X291-Data!$Y291</f>
        <v>6</v>
      </c>
      <c r="AQ291" s="30">
        <f>Data!$Y291-Data!$Z291</f>
        <v>9</v>
      </c>
      <c r="AR291" s="30">
        <f>(Data!$AO291+Data!$AP291)/(Data!$AO291+Data!$AP291+Data!$AQ291)</f>
        <v>0.4</v>
      </c>
      <c r="AS291" s="33">
        <f>Data!$AO291^2/SQRT(Data!$AO291^2+Data!$AP291^2+Data!$AQ291^2)</f>
        <v>0</v>
      </c>
      <c r="AT291" s="33">
        <f>Data!$AP291^2/SQRT(Data!$AO291^2+Data!$AP291^2+Data!$AQ291^2)</f>
        <v>3.328201177</v>
      </c>
      <c r="AU291" s="33">
        <f>Data!$AQ291^2/SQRT(Data!$AO291^2+Data!$AP291^2+Data!$AQ291^2)</f>
        <v>7.488452649</v>
      </c>
      <c r="AV291" s="34">
        <f>_xlfn.VAR.P(Data!$K291:$N291)</f>
        <v>31.6875</v>
      </c>
      <c r="AW291" s="35">
        <f>_xlfn.VAR.P(Data!$C291:$F291)</f>
        <v>38.6875</v>
      </c>
      <c r="AX291" s="36">
        <f>_xlfn.VAR.P(Data!$G291:$J291)</f>
        <v>37.6875</v>
      </c>
      <c r="AY291" s="37"/>
      <c r="AZ291" s="38"/>
      <c r="BA291" s="39"/>
      <c r="BB291" s="30" t="str">
        <f>IF(AND(Data!$AE291&gt;Data!$AF291,Data!$AE291&gt;Data!$AG291),"1",IF(AND(Data!$AF291&gt;Data!$AE291,Data!$AF291&gt;Data!$AG291),IF(Data!$AF291&lt;2.5*Data!$AE291,"1.2",IF(OR(Data!$AE291&gt;2.5,Data!$AE291+Data!$AF291+Data!$AG291&lt;9),"2.2","2")),IF(AND(Data!$AG291&gt;3.5*Data!$AE291,Data!$AG291&gt;3.5*Data!$AF291,Data!$AE291+Data!$AF291+Data!$AG291&gt;11,Data!$AE291+Data!$AF291&lt;2,Data!$Q291&gt;=18),"3",IF((Data!$AE291&gt;3*Data!$AF291),"1.3",IF(AND(Data!$AF291&gt;3*Data!$AE291,Data!$AF291&gt;2),"2.3","3.3")))))</f>
        <v>1</v>
      </c>
      <c r="BC291" s="30" t="str">
        <f>IF(AND(Data!$AL291&gt;Data!$AM291,Data!$AL291&gt;Data!$AN291),"1",IF(AND(Data!$AM291&gt;Data!$AL291,Data!$AM291&gt;Data!$AN291),IF(Data!$AM291&lt;2.5*Data!$AL291,"1.2",IF(OR(Data!$AL291&gt;2.5,Data!$AL291+Data!$AM291+Data!$AN291&lt;9),"2.2","2")),IF(AND(Data!$AN291&gt;3.5*Data!$AL291,Data!$AN291&gt;3.5*Data!$AM291,Data!$AL291+Data!$AM291+Data!$AN291&gt;11,Data!$AL291+Data!$AM291&lt;2,Data!$U291&gt;=18),"3",IF((Data!$AL291&gt;3*Data!$AM291),"1.3",IF(AND(Data!$AM291&gt;3*Data!$AL291,Data!$AM291&gt;2),"2.3","3.3")))))</f>
        <v>1</v>
      </c>
      <c r="BD291" s="30" t="str">
        <f>IF(AND(Data!$AS291&gt;Data!$AT291,Data!$AS291&gt;Data!$AU291),"1",IF(AND(Data!$AT291&gt;Data!$AS291,Data!$AT291&gt;Data!$AU291),IF(Data!$AT291&lt;2.5*Data!$AS291,"1.2",IF(OR(Data!$AS291&gt;2.5,Data!$AS291+Data!$AT291+Data!$AU291&lt;9),"2.2","2")),IF(AND(Data!$AU291&gt;3.5*Data!$AS291,Data!$AU291&gt;3.5*Data!$AT291,Data!$AS291+Data!$AT291+Data!$AU291&gt;11,Data!$AS291+Data!$AT291&lt;2,Data!$Y291&gt;=18),"3",IF((Data!$AS291&gt;3*Data!$AT291),"1.3",IF(AND(Data!$AT291&gt;3*Data!$AS291,Data!$AT291&gt;2),"2.3","3.3")))))</f>
        <v>2.3</v>
      </c>
      <c r="BE291" s="30" t="str">
        <f t="array" ref="BE291">XLOOKUP(Data!$O291,Data!$K291:$N291,$K$1:$N$1,"?",0,1)&amp;XLOOKUP(Data!$P291,Data!$K291:$N291,$K$1:$N$1,"?",0,1)&amp;XLOOKUP(Data!$Q291,Data!$K291:$N291,$K$1:$N$1,"?",0,1)</f>
        <v>CIS</v>
      </c>
      <c r="BF291" s="30" t="str">
        <f t="array" ref="BF291">XLOOKUP(Data!$S291,Data!$C291:$F291,$C$1:$F$1,"?",0,1)&amp;XLOOKUP(Data!$T291,Data!$C291:$F291,$C$1:$F$1,"?",0,1)&amp;XLOOKUP(Data!$U291,Data!$C291:$F291,$C$1:$F$1,"?",0,1)</f>
        <v>CID</v>
      </c>
      <c r="BG291" s="30" t="str">
        <f t="array" ref="BG291">XLOOKUP(Data!$W291,Data!$G291:$J291,$G$1:$J$1,"?",0,1)&amp;XLOOKUP(Data!$X291,Data!$G291:$J291,$G$1:$J$1,"?",0,1)&amp;XLOOKUP(Data!$Y291,Data!$G291:$J291,$G$1:$J$1,"?",0,1)</f>
        <v>SSI</v>
      </c>
      <c r="BH291" s="30" t="str">
        <f>VLOOKUP(LEFT(Data!$BE291,Data!$BB291),'Key 2'!$A$1:$C$40,2,FALSE)</f>
        <v>C</v>
      </c>
      <c r="BI291" s="30" t="str">
        <f>VLOOKUP(LEFT(Data!$BF291,Data!$BC291),'Key 2'!$A$1:$C$40,2,FALSE)</f>
        <v>C</v>
      </c>
      <c r="BJ291" s="30" t="str">
        <f>VLOOKUP(LEFT(Data!$BG291,Data!$BD291),'Key 2'!$A$1:$C$40,2,FALSE)</f>
        <v>#N/A</v>
      </c>
      <c r="BK291" s="30" t="str">
        <f>IF(AND(Data!$AV291&gt;=15,Data!$O291&gt;=20),"DG",IF(AND(Data!$AW291&gt;=15,Data!$S291&gt;=20),"MG",IF(AND(Data!$AV291&gt;=15,Data!$W291&gt;=20),"LG","0")))</f>
        <v>DG</v>
      </c>
      <c r="BL291" s="30" t="str">
        <f>IF(AND(Data!$BK291="DG",Data!$AW291&gt;=15,Data!$S291&gt;=20,Data!$BH291&lt;&gt;Data!$BI291),"MG","LG")</f>
        <v>LG</v>
      </c>
      <c r="BM291" s="30" t="str">
        <f>IF(Data!$BK291="DG",Data!$BH291,IF(Data!$BK291="MG",Data!$BI291,Data!$BJ291))</f>
        <v>C</v>
      </c>
      <c r="BN291" s="30" t="str">
        <f>IF(Data!$BL291="DG",Data!$BH291,IF(Data!$BL291="MG",Data!$BI291,Data!$BJ291))</f>
        <v>#N/A</v>
      </c>
      <c r="BO291" s="40"/>
      <c r="BP291" s="40"/>
      <c r="BQ291" s="40"/>
      <c r="BR291" s="41"/>
      <c r="BS291" s="41"/>
      <c r="BT291" s="41" t="str">
        <f>VLOOKUP(Data!$BR291,'Key 1'!$B$1:$D$15,2,FALSE)</f>
        <v>TI</v>
      </c>
      <c r="BU291" s="41" t="str">
        <f>VLOOKUP(Data!$BS291,'Key 1'!$B$1:$D$15,2,FALSE)</f>
        <v>TI</v>
      </c>
      <c r="BV291" s="41">
        <f>VLOOKUP(Data!$BR291,'Key 1'!$B$1:$D$15,3,FALSE)</f>
        <v>0</v>
      </c>
      <c r="BW291" s="41">
        <f>VLOOKUP(Data!$BS291,'Key 1'!$B$1:$D$15,3,FALSE)</f>
        <v>0</v>
      </c>
      <c r="BX291" s="41" t="str">
        <f>IF(Data!$BK291="DG",IF(INT(Data!$BB291)-Data!$BB291&lt;0,"Low","High"),IF(Data!$BK291="MG",IF(INT(Data!$BC291)-Data!$BC291&lt;0,"Low","High"),IF(Data!$BK291="LG",IF(INT(Data!$BD291)-Data!$BD291&lt;0,"Low","High"),"High")))</f>
        <v>High</v>
      </c>
      <c r="BY291" s="41" t="str">
        <f>IF(Data!$BL291="DG",IF(INT(Data!$BB291)-Data!$BB291&lt;0,"Low","High"),IF(Data!$BL291="MG",IF(INT(Data!$BC291)-Data!$BC291&lt;0,"Low","High"),IF(Data!$BL291="LG",IF(INT(Data!$BD291)-Data!$BD291&lt;0,"Low","High"),"High")))</f>
        <v>Low</v>
      </c>
      <c r="BZ291" s="41" t="str">
        <f>IF(AND(Data!$BX291="High",Data!$BY291="High"),"High","Low")</f>
        <v>Low</v>
      </c>
      <c r="CA291" s="41" t="str">
        <f>IF(AND(Data!$BM291=Data!$BT291,Data!$BN291=Data!$BU291),"Matched",IF(Data!$BM291=Data!$BT291,"Sec Missed", IF(Data!$BN291=Data!$BU291," Pri Missed", "Both Missed")))</f>
        <v>#N/A</v>
      </c>
      <c r="CB291" s="42">
        <v>100.0</v>
      </c>
      <c r="CC291" s="42">
        <v>100.0</v>
      </c>
      <c r="CD291" s="42">
        <v>100.0</v>
      </c>
      <c r="CE291" s="43" t="s">
        <v>3</v>
      </c>
      <c r="CF291" s="43" t="s">
        <v>3</v>
      </c>
      <c r="CG291" s="43" t="s">
        <v>105</v>
      </c>
      <c r="CH291" s="45" t="s">
        <v>3</v>
      </c>
      <c r="CI291" s="43" t="s">
        <v>97</v>
      </c>
      <c r="CJ291" s="42">
        <v>100.0</v>
      </c>
      <c r="CK291" s="43" t="s">
        <v>105</v>
      </c>
      <c r="CL291" s="43" t="s">
        <v>98</v>
      </c>
      <c r="CM291" s="42">
        <v>100.0</v>
      </c>
      <c r="CN291" s="43" t="s">
        <v>103</v>
      </c>
      <c r="CO291" s="1"/>
      <c r="CP291" s="1"/>
      <c r="CQ291" s="1"/>
      <c r="CR291" s="1"/>
      <c r="CS291" s="1"/>
      <c r="CT291" s="1"/>
      <c r="CU291" s="1"/>
    </row>
    <row r="292" ht="48.0" customHeight="1">
      <c r="A292" s="28">
        <v>2446.0</v>
      </c>
      <c r="B292" s="29">
        <v>28.0</v>
      </c>
      <c r="C292" s="30">
        <v>14.0</v>
      </c>
      <c r="D292" s="30">
        <v>16.0</v>
      </c>
      <c r="E292" s="30">
        <v>13.0</v>
      </c>
      <c r="F292" s="30">
        <v>24.0</v>
      </c>
      <c r="G292" s="30">
        <v>9.0</v>
      </c>
      <c r="H292" s="30">
        <v>20.0</v>
      </c>
      <c r="I292" s="30">
        <v>15.0</v>
      </c>
      <c r="J292" s="30">
        <v>18.5</v>
      </c>
      <c r="K292" s="30">
        <v>11.0</v>
      </c>
      <c r="L292" s="30">
        <v>17.5</v>
      </c>
      <c r="M292" s="30">
        <v>13.0</v>
      </c>
      <c r="N292" s="30">
        <v>23.0</v>
      </c>
      <c r="O292" s="31">
        <f>LARGE(Data!$K292:$N292,1)</f>
        <v>23</v>
      </c>
      <c r="P292" s="31">
        <f>LARGE(Data!$K292:$N292,2)</f>
        <v>17.5</v>
      </c>
      <c r="Q292" s="31">
        <f>LARGE(Data!$K292:$N292,3)</f>
        <v>13</v>
      </c>
      <c r="R292" s="31">
        <f>LARGE(Data!$K292:$N292,4)</f>
        <v>11</v>
      </c>
      <c r="S292" s="32">
        <f>LARGE(Data!$C292:$F292,1)</f>
        <v>24</v>
      </c>
      <c r="T292" s="32">
        <f>LARGE(Data!$C292:$F292,2)</f>
        <v>16</v>
      </c>
      <c r="U292" s="32">
        <f>LARGE(Data!$C292:$F292,3)</f>
        <v>14</v>
      </c>
      <c r="V292" s="32">
        <f>LARGE(Data!$C292:$F292,4)</f>
        <v>13</v>
      </c>
      <c r="W292" s="33">
        <f>LARGE(Data!$G292:$J292,1)</f>
        <v>20</v>
      </c>
      <c r="X292" s="33">
        <f>LARGE(Data!$G292:$J292,2)</f>
        <v>18.5</v>
      </c>
      <c r="Y292" s="33">
        <f>LARGE(Data!$G292:$J292,3)</f>
        <v>15</v>
      </c>
      <c r="Z292" s="33">
        <f>LARGE(Data!$G292:$J292,4)</f>
        <v>9</v>
      </c>
      <c r="AA292" s="30">
        <f>Data!$O292-Data!$P292</f>
        <v>5.5</v>
      </c>
      <c r="AB292" s="30">
        <f>Data!$P292-Data!$Q292</f>
        <v>4.5</v>
      </c>
      <c r="AC292" s="30">
        <f>Data!$Q292-Data!$R292</f>
        <v>2</v>
      </c>
      <c r="AD292" s="30">
        <f>(Data!$AA292+Data!$AB292)/SUM(Data!$AA292:$AC292)</f>
        <v>0.8333333333</v>
      </c>
      <c r="AE292" s="31">
        <f>Data!$AA292^2/SQRT(Data!$AA292^2+Data!$AB292^2+Data!$AC292^2)</f>
        <v>4.097577042</v>
      </c>
      <c r="AF292" s="31">
        <f>Data!$AB292^2/SQRT(Data!$AA292^2+Data!$AB292^2+Data!$AC292^2)</f>
        <v>2.743006119</v>
      </c>
      <c r="AG292" s="31">
        <f>Data!$AC292^2/SQRT(Data!$AA292^2+Data!$AB292^2+Data!$AC292^2)</f>
        <v>0.5418283692</v>
      </c>
      <c r="AH292" s="30">
        <f>Data!$S292-Data!$T292</f>
        <v>8</v>
      </c>
      <c r="AI292" s="30">
        <f>Data!$T292-Data!$U292</f>
        <v>2</v>
      </c>
      <c r="AJ292" s="30">
        <f>Data!$U292-Data!$V292</f>
        <v>1</v>
      </c>
      <c r="AK292" s="30">
        <f>(Data!$AH292+Data!$AI292)/(Data!$AH292+Data!$AI292+Data!$AJ292)</f>
        <v>0.9090909091</v>
      </c>
      <c r="AL292" s="32">
        <f>Data!$AH292^2/SQRT(Data!$AH292^2+Data!$AI292^2+Data!$AJ292^2)</f>
        <v>7.704694597</v>
      </c>
      <c r="AM292" s="32">
        <f>Data!$AI292^2/SQRT(Data!$AH292^2+Data!$AI292^2+Data!$AJ292^2)</f>
        <v>0.4815434123</v>
      </c>
      <c r="AN292" s="32">
        <f>Data!$AJ292^2/SQRT(Data!$AH292^2+Data!$AI292^2+Data!$AJ292^2)</f>
        <v>0.1203858531</v>
      </c>
      <c r="AO292" s="30">
        <f>Data!$W292-Data!$X292</f>
        <v>1.5</v>
      </c>
      <c r="AP292" s="30">
        <f>Data!$X292-Data!$Y292</f>
        <v>3.5</v>
      </c>
      <c r="AQ292" s="30">
        <f>Data!$Y292-Data!$Z292</f>
        <v>6</v>
      </c>
      <c r="AR292" s="30">
        <f>(Data!$AO292+Data!$AP292)/(Data!$AO292+Data!$AP292+Data!$AQ292)</f>
        <v>0.4545454545</v>
      </c>
      <c r="AS292" s="33">
        <f>Data!$AO292^2/SQRT(Data!$AO292^2+Data!$AP292^2+Data!$AQ292^2)</f>
        <v>0.3166188951</v>
      </c>
      <c r="AT292" s="33">
        <f>Data!$AP292^2/SQRT(Data!$AO292^2+Data!$AP292^2+Data!$AQ292^2)</f>
        <v>1.723813985</v>
      </c>
      <c r="AU292" s="33">
        <f>Data!$AQ292^2/SQRT(Data!$AO292^2+Data!$AP292^2+Data!$AQ292^2)</f>
        <v>5.065902322</v>
      </c>
      <c r="AV292" s="34">
        <f>_xlfn.VAR.P(Data!$K292:$N292)</f>
        <v>21.296875</v>
      </c>
      <c r="AW292" s="35">
        <f>_xlfn.VAR.P(Data!$C292:$F292)</f>
        <v>18.6875</v>
      </c>
      <c r="AX292" s="36">
        <f>_xlfn.VAR.P(Data!$G292:$J292)</f>
        <v>17.921875</v>
      </c>
      <c r="AY292" s="37"/>
      <c r="AZ292" s="38"/>
      <c r="BA292" s="39"/>
      <c r="BB292" s="30" t="str">
        <f>IF(AND(Data!$AE292&gt;Data!$AF292,Data!$AE292&gt;Data!$AG292),"1",IF(AND(Data!$AF292&gt;Data!$AE292,Data!$AF292&gt;Data!$AG292),IF(Data!$AF292&lt;2.5*Data!$AE292,"1.2",IF(OR(Data!$AE292&gt;2.5,Data!$AE292+Data!$AF292+Data!$AG292&lt;9),"2.2","2")),IF(AND(Data!$AG292&gt;3.5*Data!$AE292,Data!$AG292&gt;3.5*Data!$AF292,Data!$AE292+Data!$AF292+Data!$AG292&gt;11,Data!$AE292+Data!$AF292&lt;2,Data!$Q292&gt;=18),"3",IF((Data!$AE292&gt;3*Data!$AF292),"1.3",IF(AND(Data!$AF292&gt;3*Data!$AE292,Data!$AF292&gt;2),"2.3","3.3")))))</f>
        <v>1</v>
      </c>
      <c r="BC292" s="30" t="str">
        <f>IF(AND(Data!$AL292&gt;Data!$AM292,Data!$AL292&gt;Data!$AN292),"1",IF(AND(Data!$AM292&gt;Data!$AL292,Data!$AM292&gt;Data!$AN292),IF(Data!$AM292&lt;2.5*Data!$AL292,"1.2",IF(OR(Data!$AL292&gt;2.5,Data!$AL292+Data!$AM292+Data!$AN292&lt;9),"2.2","2")),IF(AND(Data!$AN292&gt;3.5*Data!$AL292,Data!$AN292&gt;3.5*Data!$AM292,Data!$AL292+Data!$AM292+Data!$AN292&gt;11,Data!$AL292+Data!$AM292&lt;2,Data!$U292&gt;=18),"3",IF((Data!$AL292&gt;3*Data!$AM292),"1.3",IF(AND(Data!$AM292&gt;3*Data!$AL292,Data!$AM292&gt;2),"2.3","3.3")))))</f>
        <v>1</v>
      </c>
      <c r="BD292" s="30" t="str">
        <f>IF(AND(Data!$AS292&gt;Data!$AT292,Data!$AS292&gt;Data!$AU292),"1",IF(AND(Data!$AT292&gt;Data!$AS292,Data!$AT292&gt;Data!$AU292),IF(Data!$AT292&lt;2.5*Data!$AS292,"1.2",IF(OR(Data!$AS292&gt;2.5,Data!$AS292+Data!$AT292+Data!$AU292&lt;9),"2.2","2")),IF(AND(Data!$AU292&gt;3.5*Data!$AS292,Data!$AU292&gt;3.5*Data!$AT292,Data!$AS292+Data!$AT292+Data!$AU292&gt;11,Data!$AS292+Data!$AT292&lt;2,Data!$Y292&gt;=18),"3",IF((Data!$AS292&gt;3*Data!$AT292),"1.3",IF(AND(Data!$AT292&gt;3*Data!$AS292,Data!$AT292&gt;2),"2.3","3.3")))))</f>
        <v>3.3</v>
      </c>
      <c r="BE292" s="30" t="str">
        <f t="array" ref="BE292">XLOOKUP(Data!$O292,Data!$K292:$N292,$K$1:$N$1,"?",0,1)&amp;XLOOKUP(Data!$P292,Data!$K292:$N292,$K$1:$N$1,"?",0,1)&amp;XLOOKUP(Data!$Q292,Data!$K292:$N292,$K$1:$N$1,"?",0,1)</f>
        <v>CIS</v>
      </c>
      <c r="BF292" s="30" t="str">
        <f t="array" ref="BF292">XLOOKUP(Data!$S292,Data!$C292:$F292,$C$1:$F$1,"?",0,1)&amp;XLOOKUP(Data!$T292,Data!$C292:$F292,$C$1:$F$1,"?",0,1)&amp;XLOOKUP(Data!$U292,Data!$C292:$F292,$C$1:$F$1,"?",0,1)</f>
        <v>CID</v>
      </c>
      <c r="BG292" s="30" t="str">
        <f t="array" ref="BG292">XLOOKUP(Data!$W292,Data!$G292:$J292,$G$1:$J$1,"?",0,1)&amp;XLOOKUP(Data!$X292,Data!$G292:$J292,$G$1:$J$1,"?",0,1)&amp;XLOOKUP(Data!$Y292,Data!$G292:$J292,$G$1:$J$1,"?",0,1)</f>
        <v>ICS</v>
      </c>
      <c r="BH292" s="30" t="str">
        <f>VLOOKUP(LEFT(Data!$BE292,Data!$BB292),'Key 2'!$A$1:$C$40,2,FALSE)</f>
        <v>C</v>
      </c>
      <c r="BI292" s="30" t="str">
        <f>VLOOKUP(LEFT(Data!$BF292,Data!$BC292),'Key 2'!$A$1:$C$40,2,FALSE)</f>
        <v>C</v>
      </c>
      <c r="BJ292" s="30" t="str">
        <f>VLOOKUP(LEFT(Data!$BG292,Data!$BD292),'Key 2'!$A$1:$C$40,2,FALSE)</f>
        <v>ISC</v>
      </c>
      <c r="BK292" s="30" t="str">
        <f>IF(AND(Data!$AV292&gt;=15,Data!$O292&gt;=20),"DG",IF(AND(Data!$AW292&gt;=15,Data!$S292&gt;=20),"MG",IF(AND(Data!$AV292&gt;=15,Data!$W292&gt;=20),"LG","0")))</f>
        <v>DG</v>
      </c>
      <c r="BL292" s="30" t="str">
        <f>IF(AND(Data!$BK292="DG",Data!$AW292&gt;=15,Data!$S292&gt;=20,Data!$BH292&lt;&gt;Data!$BI292),"MG","LG")</f>
        <v>LG</v>
      </c>
      <c r="BM292" s="30" t="str">
        <f>IF(Data!$BK292="DG",Data!$BH292,IF(Data!$BK292="MG",Data!$BI292,Data!$BJ292))</f>
        <v>C</v>
      </c>
      <c r="BN292" s="30" t="str">
        <f>IF(Data!$BL292="DG",Data!$BH292,IF(Data!$BL292="MG",Data!$BI292,Data!$BJ292))</f>
        <v>ISC</v>
      </c>
      <c r="BO292" s="40"/>
      <c r="BP292" s="40"/>
      <c r="BQ292" s="40"/>
      <c r="BR292" s="41"/>
      <c r="BS292" s="41"/>
      <c r="BT292" s="41" t="str">
        <f>VLOOKUP(Data!$BR292,'Key 1'!$B$1:$D$15,2,FALSE)</f>
        <v>TI</v>
      </c>
      <c r="BU292" s="41" t="str">
        <f>VLOOKUP(Data!$BS292,'Key 1'!$B$1:$D$15,2,FALSE)</f>
        <v>TI</v>
      </c>
      <c r="BV292" s="41">
        <f>VLOOKUP(Data!$BR292,'Key 1'!$B$1:$D$15,3,FALSE)</f>
        <v>0</v>
      </c>
      <c r="BW292" s="41">
        <f>VLOOKUP(Data!$BS292,'Key 1'!$B$1:$D$15,3,FALSE)</f>
        <v>0</v>
      </c>
      <c r="BX292" s="41" t="str">
        <f>IF(Data!$BK292="DG",IF(INT(Data!$BB292)-Data!$BB292&lt;0,"Low","High"),IF(Data!$BK292="MG",IF(INT(Data!$BC292)-Data!$BC292&lt;0,"Low","High"),IF(Data!$BK292="LG",IF(INT(Data!$BD292)-Data!$BD292&lt;0,"Low","High"),"High")))</f>
        <v>High</v>
      </c>
      <c r="BY292" s="41" t="str">
        <f>IF(Data!$BL292="DG",IF(INT(Data!$BB292)-Data!$BB292&lt;0,"Low","High"),IF(Data!$BL292="MG",IF(INT(Data!$BC292)-Data!$BC292&lt;0,"Low","High"),IF(Data!$BL292="LG",IF(INT(Data!$BD292)-Data!$BD292&lt;0,"Low","High"),"High")))</f>
        <v>Low</v>
      </c>
      <c r="BZ292" s="41" t="str">
        <f>IF(AND(Data!$BX292="High",Data!$BY292="High"),"High","Low")</f>
        <v>Low</v>
      </c>
      <c r="CA292" s="41" t="str">
        <f>IF(AND(Data!$BM292=Data!$BT292,Data!$BN292=Data!$BU292),"Matched",IF(Data!$BM292=Data!$BT292,"Sec Missed", IF(Data!$BN292=Data!$BU292," Pri Missed", "Both Missed")))</f>
        <v>Both Missed</v>
      </c>
      <c r="CB292" s="42">
        <v>100.0</v>
      </c>
      <c r="CC292" s="42">
        <v>100.0</v>
      </c>
      <c r="CD292" s="42">
        <v>95.1</v>
      </c>
      <c r="CE292" s="43" t="s">
        <v>3</v>
      </c>
      <c r="CF292" s="43" t="s">
        <v>3</v>
      </c>
      <c r="CG292" s="43" t="s">
        <v>96</v>
      </c>
      <c r="CH292" s="45" t="s">
        <v>3</v>
      </c>
      <c r="CI292" s="43" t="s">
        <v>97</v>
      </c>
      <c r="CJ292" s="42">
        <v>100.0</v>
      </c>
      <c r="CK292" s="43" t="s">
        <v>96</v>
      </c>
      <c r="CL292" s="43" t="s">
        <v>98</v>
      </c>
      <c r="CM292" s="42">
        <v>95.19</v>
      </c>
      <c r="CN292" s="43" t="s">
        <v>99</v>
      </c>
      <c r="CO292" s="1"/>
      <c r="CP292" s="1"/>
      <c r="CQ292" s="1"/>
      <c r="CR292" s="1"/>
      <c r="CS292" s="1"/>
      <c r="CT292" s="1"/>
      <c r="CU292" s="1"/>
    </row>
    <row r="293" ht="48.0" customHeight="1">
      <c r="A293" s="28">
        <v>2447.0</v>
      </c>
      <c r="B293" s="29">
        <v>28.0</v>
      </c>
      <c r="C293" s="30">
        <v>12.0</v>
      </c>
      <c r="D293" s="30">
        <v>22.0</v>
      </c>
      <c r="E293" s="30">
        <v>15.0</v>
      </c>
      <c r="F293" s="30">
        <v>13.0</v>
      </c>
      <c r="G293" s="30">
        <v>11.0</v>
      </c>
      <c r="H293" s="30">
        <v>10.0</v>
      </c>
      <c r="I293" s="30">
        <v>12.0</v>
      </c>
      <c r="J293" s="30">
        <v>25.0</v>
      </c>
      <c r="K293" s="30">
        <v>11.0</v>
      </c>
      <c r="L293" s="30">
        <v>16.0</v>
      </c>
      <c r="M293" s="30">
        <v>13.0</v>
      </c>
      <c r="N293" s="30">
        <v>20.0</v>
      </c>
      <c r="O293" s="31">
        <f>LARGE(Data!$K293:$N293,1)</f>
        <v>20</v>
      </c>
      <c r="P293" s="31">
        <f>LARGE(Data!$K293:$N293,2)</f>
        <v>16</v>
      </c>
      <c r="Q293" s="31">
        <f>LARGE(Data!$K293:$N293,3)</f>
        <v>13</v>
      </c>
      <c r="R293" s="31">
        <f>LARGE(Data!$K293:$N293,4)</f>
        <v>11</v>
      </c>
      <c r="S293" s="32">
        <f>LARGE(Data!$C293:$F293,1)</f>
        <v>22</v>
      </c>
      <c r="T293" s="32">
        <f>LARGE(Data!$C293:$F293,2)</f>
        <v>15</v>
      </c>
      <c r="U293" s="32">
        <f>LARGE(Data!$C293:$F293,3)</f>
        <v>13</v>
      </c>
      <c r="V293" s="32">
        <f>LARGE(Data!$C293:$F293,4)</f>
        <v>12</v>
      </c>
      <c r="W293" s="33">
        <f>LARGE(Data!$G293:$J293,1)</f>
        <v>25</v>
      </c>
      <c r="X293" s="33">
        <f>LARGE(Data!$G293:$J293,2)</f>
        <v>12</v>
      </c>
      <c r="Y293" s="33">
        <f>LARGE(Data!$G293:$J293,3)</f>
        <v>11</v>
      </c>
      <c r="Z293" s="33">
        <f>LARGE(Data!$G293:$J293,4)</f>
        <v>10</v>
      </c>
      <c r="AA293" s="30">
        <f>Data!$O293-Data!$P293</f>
        <v>4</v>
      </c>
      <c r="AB293" s="30">
        <f>Data!$P293-Data!$Q293</f>
        <v>3</v>
      </c>
      <c r="AC293" s="30">
        <f>Data!$Q293-Data!$R293</f>
        <v>2</v>
      </c>
      <c r="AD293" s="30">
        <f>(Data!$AA293+Data!$AB293)/SUM(Data!$AA293:$AC293)</f>
        <v>0.7777777778</v>
      </c>
      <c r="AE293" s="31">
        <f>Data!$AA293^2/SQRT(Data!$AA293^2+Data!$AB293^2+Data!$AC293^2)</f>
        <v>2.971125411</v>
      </c>
      <c r="AF293" s="31">
        <f>Data!$AB293^2/SQRT(Data!$AA293^2+Data!$AB293^2+Data!$AC293^2)</f>
        <v>1.671258044</v>
      </c>
      <c r="AG293" s="31">
        <f>Data!$AC293^2/SQRT(Data!$AA293^2+Data!$AB293^2+Data!$AC293^2)</f>
        <v>0.7427813527</v>
      </c>
      <c r="AH293" s="30">
        <f>Data!$S293-Data!$T293</f>
        <v>7</v>
      </c>
      <c r="AI293" s="30">
        <f>Data!$T293-Data!$U293</f>
        <v>2</v>
      </c>
      <c r="AJ293" s="30">
        <f>Data!$U293-Data!$V293</f>
        <v>1</v>
      </c>
      <c r="AK293" s="30">
        <f>(Data!$AH293+Data!$AI293)/(Data!$AH293+Data!$AI293+Data!$AJ293)</f>
        <v>0.9</v>
      </c>
      <c r="AL293" s="32">
        <f>Data!$AH293^2/SQRT(Data!$AH293^2+Data!$AI293^2+Data!$AJ293^2)</f>
        <v>6.668055411</v>
      </c>
      <c r="AM293" s="32">
        <f>Data!$AI293^2/SQRT(Data!$AH293^2+Data!$AI293^2+Data!$AJ293^2)</f>
        <v>0.544331054</v>
      </c>
      <c r="AN293" s="32">
        <f>Data!$AJ293^2/SQRT(Data!$AH293^2+Data!$AI293^2+Data!$AJ293^2)</f>
        <v>0.1360827635</v>
      </c>
      <c r="AO293" s="30">
        <f>Data!$W293-Data!$X293</f>
        <v>13</v>
      </c>
      <c r="AP293" s="30">
        <f>Data!$X293-Data!$Y293</f>
        <v>1</v>
      </c>
      <c r="AQ293" s="30">
        <f>Data!$Y293-Data!$Z293</f>
        <v>1</v>
      </c>
      <c r="AR293" s="30">
        <f>(Data!$AO293+Data!$AP293)/(Data!$AO293+Data!$AP293+Data!$AQ293)</f>
        <v>0.9333333333</v>
      </c>
      <c r="AS293" s="33">
        <f>Data!$AO293^2/SQRT(Data!$AO293^2+Data!$AP293^2+Data!$AQ293^2)</f>
        <v>12.92375301</v>
      </c>
      <c r="AT293" s="33">
        <f>Data!$AP293^2/SQRT(Data!$AO293^2+Data!$AP293^2+Data!$AQ293^2)</f>
        <v>0.07647191129</v>
      </c>
      <c r="AU293" s="33">
        <f>Data!$AQ293^2/SQRT(Data!$AO293^2+Data!$AP293^2+Data!$AQ293^2)</f>
        <v>0.07647191129</v>
      </c>
      <c r="AV293" s="34">
        <f>_xlfn.VAR.P(Data!$K293:$N293)</f>
        <v>11.5</v>
      </c>
      <c r="AW293" s="35">
        <f>_xlfn.VAR.P(Data!$C293:$F293)</f>
        <v>15.25</v>
      </c>
      <c r="AX293" s="36">
        <f>_xlfn.VAR.P(Data!$G293:$J293)</f>
        <v>37.25</v>
      </c>
      <c r="AY293" s="37"/>
      <c r="AZ293" s="38"/>
      <c r="BA293" s="39"/>
      <c r="BB293" s="30" t="str">
        <f>IF(AND(Data!$AE293&gt;Data!$AF293,Data!$AE293&gt;Data!$AG293),"1",IF(AND(Data!$AF293&gt;Data!$AE293,Data!$AF293&gt;Data!$AG293),IF(Data!$AF293&lt;2.5*Data!$AE293,"1.2",IF(OR(Data!$AE293&gt;2.5,Data!$AE293+Data!$AF293+Data!$AG293&lt;9),"2.2","2")),IF(AND(Data!$AG293&gt;3.5*Data!$AE293,Data!$AG293&gt;3.5*Data!$AF293,Data!$AE293+Data!$AF293+Data!$AG293&gt;11,Data!$AE293+Data!$AF293&lt;2,Data!$Q293&gt;=18),"3",IF((Data!$AE293&gt;3*Data!$AF293),"1.3",IF(AND(Data!$AF293&gt;3*Data!$AE293,Data!$AF293&gt;2),"2.3","3.3")))))</f>
        <v>1</v>
      </c>
      <c r="BC293" s="30" t="str">
        <f>IF(AND(Data!$AL293&gt;Data!$AM293,Data!$AL293&gt;Data!$AN293),"1",IF(AND(Data!$AM293&gt;Data!$AL293,Data!$AM293&gt;Data!$AN293),IF(Data!$AM293&lt;2.5*Data!$AL293,"1.2",IF(OR(Data!$AL293&gt;2.5,Data!$AL293+Data!$AM293+Data!$AN293&lt;9),"2.2","2")),IF(AND(Data!$AN293&gt;3.5*Data!$AL293,Data!$AN293&gt;3.5*Data!$AM293,Data!$AL293+Data!$AM293+Data!$AN293&gt;11,Data!$AL293+Data!$AM293&lt;2,Data!$U293&gt;=18),"3",IF((Data!$AL293&gt;3*Data!$AM293),"1.3",IF(AND(Data!$AM293&gt;3*Data!$AL293,Data!$AM293&gt;2),"2.3","3.3")))))</f>
        <v>1</v>
      </c>
      <c r="BD293" s="30" t="str">
        <f>IF(AND(Data!$AS293&gt;Data!$AT293,Data!$AS293&gt;Data!$AU293),"1",IF(AND(Data!$AT293&gt;Data!$AS293,Data!$AT293&gt;Data!$AU293),IF(Data!$AT293&lt;2.5*Data!$AS293,"1.2",IF(OR(Data!$AS293&gt;2.5,Data!$AS293+Data!$AT293+Data!$AU293&lt;9),"2.2","2")),IF(AND(Data!$AU293&gt;3.5*Data!$AS293,Data!$AU293&gt;3.5*Data!$AT293,Data!$AS293+Data!$AT293+Data!$AU293&gt;11,Data!$AS293+Data!$AT293&lt;2,Data!$Y293&gt;=18),"3",IF((Data!$AS293&gt;3*Data!$AT293),"1.3",IF(AND(Data!$AT293&gt;3*Data!$AS293,Data!$AT293&gt;2),"2.3","3.3")))))</f>
        <v>1</v>
      </c>
      <c r="BE293" s="30" t="str">
        <f t="array" ref="BE293">XLOOKUP(Data!$O293,Data!$K293:$N293,$K$1:$N$1,"?",0,1)&amp;XLOOKUP(Data!$P293,Data!$K293:$N293,$K$1:$N$1,"?",0,1)&amp;XLOOKUP(Data!$Q293,Data!$K293:$N293,$K$1:$N$1,"?",0,1)</f>
        <v>CIS</v>
      </c>
      <c r="BF293" s="30" t="str">
        <f t="array" ref="BF293">XLOOKUP(Data!$S293,Data!$C293:$F293,$C$1:$F$1,"?",0,1)&amp;XLOOKUP(Data!$T293,Data!$C293:$F293,$C$1:$F$1,"?",0,1)&amp;XLOOKUP(Data!$U293,Data!$C293:$F293,$C$1:$F$1,"?",0,1)</f>
        <v>ISC</v>
      </c>
      <c r="BG293" s="30" t="str">
        <f t="array" ref="BG293">XLOOKUP(Data!$W293,Data!$G293:$J293,$G$1:$J$1,"?",0,1)&amp;XLOOKUP(Data!$X293,Data!$G293:$J293,$G$1:$J$1,"?",0,1)&amp;XLOOKUP(Data!$Y293,Data!$G293:$J293,$G$1:$J$1,"?",0,1)</f>
        <v>CSD</v>
      </c>
      <c r="BH293" s="30" t="str">
        <f>VLOOKUP(LEFT(Data!$BE293,Data!$BB293),'Key 2'!$A$1:$C$40,2,FALSE)</f>
        <v>C</v>
      </c>
      <c r="BI293" s="30" t="str">
        <f>VLOOKUP(LEFT(Data!$BF293,Data!$BC293),'Key 2'!$A$1:$C$40,2,FALSE)</f>
        <v>I</v>
      </c>
      <c r="BJ293" s="30" t="str">
        <f>VLOOKUP(LEFT(Data!$BG293,Data!$BD293),'Key 2'!$A$1:$C$40,2,FALSE)</f>
        <v>C</v>
      </c>
      <c r="BK293" s="30" t="str">
        <f>IF(AND(Data!$AV293&gt;=15,Data!$O293&gt;=20),"DG",IF(AND(Data!$AW293&gt;=15,Data!$S293&gt;=20),"MG",IF(AND(Data!$AV293&gt;=15,Data!$W293&gt;=20),"LG","0")))</f>
        <v>MG</v>
      </c>
      <c r="BL293" s="30" t="str">
        <f>IF(AND(Data!$BK293="DG",Data!$AW293&gt;=15,Data!$S293&gt;=20,Data!$BH293&lt;&gt;Data!$BI293),"MG","LG")</f>
        <v>LG</v>
      </c>
      <c r="BM293" s="30" t="str">
        <f>IF(Data!$BK293="DG",Data!$BH293,IF(Data!$BK293="MG",Data!$BI293,Data!$BJ293))</f>
        <v>I</v>
      </c>
      <c r="BN293" s="30" t="str">
        <f>IF(Data!$BL293="DG",Data!$BH293,IF(Data!$BL293="MG",Data!$BI293,Data!$BJ293))</f>
        <v>C</v>
      </c>
      <c r="BO293" s="40"/>
      <c r="BP293" s="40"/>
      <c r="BQ293" s="40"/>
      <c r="BR293" s="41"/>
      <c r="BS293" s="41"/>
      <c r="BT293" s="41" t="str">
        <f>VLOOKUP(Data!$BR293,'Key 1'!$B$1:$D$15,2,FALSE)</f>
        <v>TI</v>
      </c>
      <c r="BU293" s="41" t="str">
        <f>VLOOKUP(Data!$BS293,'Key 1'!$B$1:$D$15,2,FALSE)</f>
        <v>TI</v>
      </c>
      <c r="BV293" s="41">
        <f>VLOOKUP(Data!$BR293,'Key 1'!$B$1:$D$15,3,FALSE)</f>
        <v>0</v>
      </c>
      <c r="BW293" s="41">
        <f>VLOOKUP(Data!$BS293,'Key 1'!$B$1:$D$15,3,FALSE)</f>
        <v>0</v>
      </c>
      <c r="BX293" s="41" t="str">
        <f>IF(Data!$BK293="DG",IF(INT(Data!$BB293)-Data!$BB293&lt;0,"Low","High"),IF(Data!$BK293="MG",IF(INT(Data!$BC293)-Data!$BC293&lt;0,"Low","High"),IF(Data!$BK293="LG",IF(INT(Data!$BD293)-Data!$BD293&lt;0,"Low","High"),"High")))</f>
        <v>High</v>
      </c>
      <c r="BY293" s="41" t="str">
        <f>IF(Data!$BL293="DG",IF(INT(Data!$BB293)-Data!$BB293&lt;0,"Low","High"),IF(Data!$BL293="MG",IF(INT(Data!$BC293)-Data!$BC293&lt;0,"Low","High"),IF(Data!$BL293="LG",IF(INT(Data!$BD293)-Data!$BD293&lt;0,"Low","High"),"High")))</f>
        <v>High</v>
      </c>
      <c r="BZ293" s="41" t="str">
        <f>IF(AND(Data!$BX293="High",Data!$BY293="High"),"High","Low")</f>
        <v>High</v>
      </c>
      <c r="CA293" s="41" t="str">
        <f>IF(AND(Data!$BM293=Data!$BT293,Data!$BN293=Data!$BU293),"Matched",IF(Data!$BM293=Data!$BT293,"Sec Missed", IF(Data!$BN293=Data!$BU293," Pri Missed", "Both Missed")))</f>
        <v>Both Missed</v>
      </c>
      <c r="CB293" s="42">
        <v>100.0</v>
      </c>
      <c r="CC293" s="42">
        <v>100.0</v>
      </c>
      <c r="CD293" s="42">
        <v>100.0</v>
      </c>
      <c r="CE293" s="43" t="s">
        <v>3</v>
      </c>
      <c r="CF293" s="43" t="s">
        <v>1</v>
      </c>
      <c r="CG293" s="43" t="s">
        <v>3</v>
      </c>
      <c r="CH293" s="45" t="s">
        <v>3</v>
      </c>
      <c r="CI293" s="43" t="s">
        <v>98</v>
      </c>
      <c r="CJ293" s="42">
        <v>100.0</v>
      </c>
      <c r="CK293" s="43" t="s">
        <v>3</v>
      </c>
      <c r="CL293" s="43" t="s">
        <v>98</v>
      </c>
      <c r="CM293" s="42">
        <v>100.0</v>
      </c>
      <c r="CN293" s="43" t="s">
        <v>99</v>
      </c>
      <c r="CO293" s="1"/>
      <c r="CP293" s="1"/>
      <c r="CQ293" s="1"/>
      <c r="CR293" s="1"/>
      <c r="CS293" s="1"/>
      <c r="CT293" s="1"/>
      <c r="CU293" s="1"/>
    </row>
    <row r="294" ht="48.0" customHeight="1">
      <c r="A294" s="28">
        <v>2448.0</v>
      </c>
      <c r="B294" s="29">
        <v>28.0</v>
      </c>
      <c r="C294" s="30">
        <v>19.0</v>
      </c>
      <c r="D294" s="30">
        <v>14.0</v>
      </c>
      <c r="E294" s="30">
        <v>4.0</v>
      </c>
      <c r="F294" s="30">
        <v>23.0</v>
      </c>
      <c r="G294" s="30">
        <v>12.0</v>
      </c>
      <c r="H294" s="30">
        <v>4.0</v>
      </c>
      <c r="I294" s="30">
        <v>26.0</v>
      </c>
      <c r="J294" s="30">
        <v>18.5</v>
      </c>
      <c r="K294" s="30">
        <v>15.0</v>
      </c>
      <c r="L294" s="30">
        <v>8.0</v>
      </c>
      <c r="M294" s="30">
        <v>12.0</v>
      </c>
      <c r="N294" s="30">
        <v>21.0</v>
      </c>
      <c r="O294" s="31">
        <f>LARGE(Data!$K294:$N294,1)</f>
        <v>21</v>
      </c>
      <c r="P294" s="31">
        <f>LARGE(Data!$K294:$N294,2)</f>
        <v>15</v>
      </c>
      <c r="Q294" s="31">
        <f>LARGE(Data!$K294:$N294,3)</f>
        <v>12</v>
      </c>
      <c r="R294" s="31">
        <f>LARGE(Data!$K294:$N294,4)</f>
        <v>8</v>
      </c>
      <c r="S294" s="32">
        <f>LARGE(Data!$C294:$F294,1)</f>
        <v>23</v>
      </c>
      <c r="T294" s="32">
        <f>LARGE(Data!$C294:$F294,2)</f>
        <v>19</v>
      </c>
      <c r="U294" s="32">
        <f>LARGE(Data!$C294:$F294,3)</f>
        <v>14</v>
      </c>
      <c r="V294" s="32">
        <f>LARGE(Data!$C294:$F294,4)</f>
        <v>4</v>
      </c>
      <c r="W294" s="33">
        <f>LARGE(Data!$G294:$J294,1)</f>
        <v>26</v>
      </c>
      <c r="X294" s="33">
        <f>LARGE(Data!$G294:$J294,2)</f>
        <v>18.5</v>
      </c>
      <c r="Y294" s="33">
        <f>LARGE(Data!$G294:$J294,3)</f>
        <v>12</v>
      </c>
      <c r="Z294" s="33">
        <f>LARGE(Data!$G294:$J294,4)</f>
        <v>4</v>
      </c>
      <c r="AA294" s="30">
        <f>Data!$O294-Data!$P294</f>
        <v>6</v>
      </c>
      <c r="AB294" s="30">
        <f>Data!$P294-Data!$Q294</f>
        <v>3</v>
      </c>
      <c r="AC294" s="30">
        <f>Data!$Q294-Data!$R294</f>
        <v>4</v>
      </c>
      <c r="AD294" s="30">
        <f>(Data!$AA294+Data!$AB294)/SUM(Data!$AA294:$AC294)</f>
        <v>0.6923076923</v>
      </c>
      <c r="AE294" s="31">
        <f>Data!$AA294^2/SQRT(Data!$AA294^2+Data!$AB294^2+Data!$AC294^2)</f>
        <v>4.609327678</v>
      </c>
      <c r="AF294" s="31">
        <f>Data!$AB294^2/SQRT(Data!$AA294^2+Data!$AB294^2+Data!$AC294^2)</f>
        <v>1.152331919</v>
      </c>
      <c r="AG294" s="31">
        <f>Data!$AC294^2/SQRT(Data!$AA294^2+Data!$AB294^2+Data!$AC294^2)</f>
        <v>2.048590079</v>
      </c>
      <c r="AH294" s="30">
        <f>Data!$S294-Data!$T294</f>
        <v>4</v>
      </c>
      <c r="AI294" s="30">
        <f>Data!$T294-Data!$U294</f>
        <v>5</v>
      </c>
      <c r="AJ294" s="30">
        <f>Data!$U294-Data!$V294</f>
        <v>10</v>
      </c>
      <c r="AK294" s="30">
        <f>(Data!$AH294+Data!$AI294)/(Data!$AH294+Data!$AI294+Data!$AJ294)</f>
        <v>0.4736842105</v>
      </c>
      <c r="AL294" s="32">
        <f>Data!$AH294^2/SQRT(Data!$AH294^2+Data!$AI294^2+Data!$AJ294^2)</f>
        <v>1.347443074</v>
      </c>
      <c r="AM294" s="32">
        <f>Data!$AI294^2/SQRT(Data!$AH294^2+Data!$AI294^2+Data!$AJ294^2)</f>
        <v>2.105379803</v>
      </c>
      <c r="AN294" s="32">
        <f>Data!$AJ294^2/SQRT(Data!$AH294^2+Data!$AI294^2+Data!$AJ294^2)</f>
        <v>8.421519211</v>
      </c>
      <c r="AO294" s="30">
        <f>Data!$W294-Data!$X294</f>
        <v>7.5</v>
      </c>
      <c r="AP294" s="30">
        <f>Data!$X294-Data!$Y294</f>
        <v>6.5</v>
      </c>
      <c r="AQ294" s="30">
        <f>Data!$Y294-Data!$Z294</f>
        <v>8</v>
      </c>
      <c r="AR294" s="30">
        <f>(Data!$AO294+Data!$AP294)/(Data!$AO294+Data!$AP294+Data!$AQ294)</f>
        <v>0.6363636364</v>
      </c>
      <c r="AS294" s="33">
        <f>Data!$AO294^2/SQRT(Data!$AO294^2+Data!$AP294^2+Data!$AQ294^2)</f>
        <v>4.412613041</v>
      </c>
      <c r="AT294" s="33">
        <f>Data!$AP294^2/SQRT(Data!$AO294^2+Data!$AP294^2+Data!$AQ294^2)</f>
        <v>3.314362684</v>
      </c>
      <c r="AU294" s="33">
        <f>Data!$AQ294^2/SQRT(Data!$AO294^2+Data!$AP294^2+Data!$AQ294^2)</f>
        <v>5.02057306</v>
      </c>
      <c r="AV294" s="34">
        <f>_xlfn.VAR.P(Data!$K294:$N294)</f>
        <v>22.5</v>
      </c>
      <c r="AW294" s="35">
        <f>_xlfn.VAR.P(Data!$C294:$F294)</f>
        <v>50.5</v>
      </c>
      <c r="AX294" s="36">
        <f>_xlfn.VAR.P(Data!$G294:$J294)</f>
        <v>65.796875</v>
      </c>
      <c r="AY294" s="37"/>
      <c r="AZ294" s="38"/>
      <c r="BA294" s="39"/>
      <c r="BB294" s="30" t="str">
        <f>IF(AND(Data!$AE294&gt;Data!$AF294,Data!$AE294&gt;Data!$AG294),"1",IF(AND(Data!$AF294&gt;Data!$AE294,Data!$AF294&gt;Data!$AG294),IF(Data!$AF294&lt;2.5*Data!$AE294,"1.2",IF(OR(Data!$AE294&gt;2.5,Data!$AE294+Data!$AF294+Data!$AG294&lt;9),"2.2","2")),IF(AND(Data!$AG294&gt;3.5*Data!$AE294,Data!$AG294&gt;3.5*Data!$AF294,Data!$AE294+Data!$AF294+Data!$AG294&gt;11,Data!$AE294+Data!$AF294&lt;2,Data!$Q294&gt;=18),"3",IF((Data!$AE294&gt;3*Data!$AF294),"1.3",IF(AND(Data!$AF294&gt;3*Data!$AE294,Data!$AF294&gt;2),"2.3","3.3")))))</f>
        <v>1</v>
      </c>
      <c r="BC294" s="30" t="str">
        <f>IF(AND(Data!$AL294&gt;Data!$AM294,Data!$AL294&gt;Data!$AN294),"1",IF(AND(Data!$AM294&gt;Data!$AL294,Data!$AM294&gt;Data!$AN294),IF(Data!$AM294&lt;2.5*Data!$AL294,"1.2",IF(OR(Data!$AL294&gt;2.5,Data!$AL294+Data!$AM294+Data!$AN294&lt;9),"2.2","2")),IF(AND(Data!$AN294&gt;3.5*Data!$AL294,Data!$AN294&gt;3.5*Data!$AM294,Data!$AL294+Data!$AM294+Data!$AN294&gt;11,Data!$AL294+Data!$AM294&lt;2,Data!$U294&gt;=18),"3",IF((Data!$AL294&gt;3*Data!$AM294),"1.3",IF(AND(Data!$AM294&gt;3*Data!$AL294,Data!$AM294&gt;2),"2.3","3.3")))))</f>
        <v>3.3</v>
      </c>
      <c r="BD294" s="30" t="str">
        <f>IF(AND(Data!$AS294&gt;Data!$AT294,Data!$AS294&gt;Data!$AU294),"1",IF(AND(Data!$AT294&gt;Data!$AS294,Data!$AT294&gt;Data!$AU294),IF(Data!$AT294&lt;2.5*Data!$AS294,"1.2",IF(OR(Data!$AS294&gt;2.5,Data!$AS294+Data!$AT294+Data!$AU294&lt;9),"2.2","2")),IF(AND(Data!$AU294&gt;3.5*Data!$AS294,Data!$AU294&gt;3.5*Data!$AT294,Data!$AS294+Data!$AT294+Data!$AU294&gt;11,Data!$AS294+Data!$AT294&lt;2,Data!$Y294&gt;=18),"3",IF((Data!$AS294&gt;3*Data!$AT294),"1.3",IF(AND(Data!$AT294&gt;3*Data!$AS294,Data!$AT294&gt;2),"2.3","3.3")))))</f>
        <v>3.3</v>
      </c>
      <c r="BE294" s="30" t="str">
        <f t="array" ref="BE294">XLOOKUP(Data!$O294,Data!$K294:$N294,$K$1:$N$1,"?",0,1)&amp;XLOOKUP(Data!$P294,Data!$K294:$N294,$K$1:$N$1,"?",0,1)&amp;XLOOKUP(Data!$Q294,Data!$K294:$N294,$K$1:$N$1,"?",0,1)</f>
        <v>CDS</v>
      </c>
      <c r="BF294" s="30" t="str">
        <f t="array" ref="BF294">XLOOKUP(Data!$S294,Data!$C294:$F294,$C$1:$F$1,"?",0,1)&amp;XLOOKUP(Data!$T294,Data!$C294:$F294,$C$1:$F$1,"?",0,1)&amp;XLOOKUP(Data!$U294,Data!$C294:$F294,$C$1:$F$1,"?",0,1)</f>
        <v>CDI</v>
      </c>
      <c r="BG294" s="30" t="str">
        <f t="array" ref="BG294">XLOOKUP(Data!$W294,Data!$G294:$J294,$G$1:$J$1,"?",0,1)&amp;XLOOKUP(Data!$X294,Data!$G294:$J294,$G$1:$J$1,"?",0,1)&amp;XLOOKUP(Data!$Y294,Data!$G294:$J294,$G$1:$J$1,"?",0,1)</f>
        <v>SCD</v>
      </c>
      <c r="BH294" s="30" t="str">
        <f>VLOOKUP(LEFT(Data!$BE294,Data!$BB294),'Key 2'!$A$1:$C$40,2,FALSE)</f>
        <v>C</v>
      </c>
      <c r="BI294" s="30" t="str">
        <f>VLOOKUP(LEFT(Data!$BF294,Data!$BC294),'Key 2'!$A$1:$C$40,2,FALSE)</f>
        <v>DIC</v>
      </c>
      <c r="BJ294" s="30" t="str">
        <f>VLOOKUP(LEFT(Data!$BG294,Data!$BD294),'Key 2'!$A$1:$C$40,2,FALSE)</f>
        <v>DSC</v>
      </c>
      <c r="BK294" s="30" t="str">
        <f>IF(AND(Data!$AV294&gt;=15,Data!$O294&gt;=20),"DG",IF(AND(Data!$AW294&gt;=15,Data!$S294&gt;=20),"MG",IF(AND(Data!$AV294&gt;=15,Data!$W294&gt;=20),"LG","0")))</f>
        <v>DG</v>
      </c>
      <c r="BL294" s="30" t="str">
        <f>IF(AND(Data!$BK294="DG",Data!$AW294&gt;=15,Data!$S294&gt;=20,Data!$BH294&lt;&gt;Data!$BI294),"MG","LG")</f>
        <v>MG</v>
      </c>
      <c r="BM294" s="30" t="str">
        <f>IF(Data!$BK294="DG",Data!$BH294,IF(Data!$BK294="MG",Data!$BI294,Data!$BJ294))</f>
        <v>C</v>
      </c>
      <c r="BN294" s="30" t="str">
        <f>IF(Data!$BL294="DG",Data!$BH294,IF(Data!$BL294="MG",Data!$BI294,Data!$BJ294))</f>
        <v>DIC</v>
      </c>
      <c r="BO294" s="40"/>
      <c r="BP294" s="40"/>
      <c r="BQ294" s="40"/>
      <c r="BR294" s="41"/>
      <c r="BS294" s="41"/>
      <c r="BT294" s="41" t="str">
        <f>VLOOKUP(Data!$BR294,'Key 1'!$B$1:$D$15,2,FALSE)</f>
        <v>TI</v>
      </c>
      <c r="BU294" s="41" t="str">
        <f>VLOOKUP(Data!$BS294,'Key 1'!$B$1:$D$15,2,FALSE)</f>
        <v>TI</v>
      </c>
      <c r="BV294" s="41">
        <f>VLOOKUP(Data!$BR294,'Key 1'!$B$1:$D$15,3,FALSE)</f>
        <v>0</v>
      </c>
      <c r="BW294" s="41">
        <f>VLOOKUP(Data!$BS294,'Key 1'!$B$1:$D$15,3,FALSE)</f>
        <v>0</v>
      </c>
      <c r="BX294" s="41" t="str">
        <f>IF(Data!$BK294="DG",IF(INT(Data!$BB294)-Data!$BB294&lt;0,"Low","High"),IF(Data!$BK294="MG",IF(INT(Data!$BC294)-Data!$BC294&lt;0,"Low","High"),IF(Data!$BK294="LG",IF(INT(Data!$BD294)-Data!$BD294&lt;0,"Low","High"),"High")))</f>
        <v>High</v>
      </c>
      <c r="BY294" s="41" t="str">
        <f>IF(Data!$BL294="DG",IF(INT(Data!$BB294)-Data!$BB294&lt;0,"Low","High"),IF(Data!$BL294="MG",IF(INT(Data!$BC294)-Data!$BC294&lt;0,"Low","High"),IF(Data!$BL294="LG",IF(INT(Data!$BD294)-Data!$BD294&lt;0,"Low","High"),"High")))</f>
        <v>Low</v>
      </c>
      <c r="BZ294" s="41" t="str">
        <f>IF(AND(Data!$BX294="High",Data!$BY294="High"),"High","Low")</f>
        <v>Low</v>
      </c>
      <c r="CA294" s="41" t="str">
        <f>IF(AND(Data!$BM294=Data!$BT294,Data!$BN294=Data!$BU294),"Matched",IF(Data!$BM294=Data!$BT294,"Sec Missed", IF(Data!$BN294=Data!$BU294," Pri Missed", "Both Missed")))</f>
        <v>Both Missed</v>
      </c>
      <c r="CB294" s="42">
        <v>100.0</v>
      </c>
      <c r="CC294" s="42">
        <v>100.0</v>
      </c>
      <c r="CD294" s="42">
        <v>100.0</v>
      </c>
      <c r="CE294" s="43" t="s">
        <v>3</v>
      </c>
      <c r="CF294" s="43" t="s">
        <v>17</v>
      </c>
      <c r="CG294" s="43" t="s">
        <v>105</v>
      </c>
      <c r="CH294" s="45" t="s">
        <v>3</v>
      </c>
      <c r="CI294" s="43" t="s">
        <v>97</v>
      </c>
      <c r="CJ294" s="42">
        <v>100.0</v>
      </c>
      <c r="CK294" s="43" t="s">
        <v>17</v>
      </c>
      <c r="CL294" s="43" t="s">
        <v>102</v>
      </c>
      <c r="CM294" s="42">
        <v>100.0</v>
      </c>
      <c r="CN294" s="43" t="s">
        <v>99</v>
      </c>
      <c r="CO294" s="1"/>
      <c r="CP294" s="1"/>
      <c r="CQ294" s="1"/>
      <c r="CR294" s="1"/>
      <c r="CS294" s="1"/>
      <c r="CT294" s="1"/>
      <c r="CU294" s="1"/>
    </row>
    <row r="295" ht="48.0" customHeight="1">
      <c r="A295" s="28">
        <v>2449.0</v>
      </c>
      <c r="B295" s="29">
        <v>28.0</v>
      </c>
      <c r="C295" s="30">
        <v>19.0</v>
      </c>
      <c r="D295" s="30">
        <v>16.0</v>
      </c>
      <c r="E295" s="30">
        <v>11.0</v>
      </c>
      <c r="F295" s="30">
        <v>19.0</v>
      </c>
      <c r="G295" s="30">
        <v>24.0</v>
      </c>
      <c r="H295" s="30">
        <v>2.875</v>
      </c>
      <c r="I295" s="30">
        <v>12.0</v>
      </c>
      <c r="J295" s="30">
        <v>18.5</v>
      </c>
      <c r="K295" s="30">
        <v>21.0</v>
      </c>
      <c r="L295" s="30">
        <v>7.0</v>
      </c>
      <c r="M295" s="30">
        <v>11.0</v>
      </c>
      <c r="N295" s="30">
        <v>19.0</v>
      </c>
      <c r="O295" s="31">
        <f>LARGE(Data!$K295:$N295,1)</f>
        <v>21</v>
      </c>
      <c r="P295" s="31">
        <f>LARGE(Data!$K295:$N295,2)</f>
        <v>19</v>
      </c>
      <c r="Q295" s="31">
        <f>LARGE(Data!$K295:$N295,3)</f>
        <v>11</v>
      </c>
      <c r="R295" s="31">
        <f>LARGE(Data!$K295:$N295,4)</f>
        <v>7</v>
      </c>
      <c r="S295" s="32">
        <f>LARGE(Data!$C295:$F295,1)</f>
        <v>19</v>
      </c>
      <c r="T295" s="32">
        <f>LARGE(Data!$C295:$F295,2)</f>
        <v>19</v>
      </c>
      <c r="U295" s="32">
        <f>LARGE(Data!$C295:$F295,3)</f>
        <v>16</v>
      </c>
      <c r="V295" s="32">
        <f>LARGE(Data!$C295:$F295,4)</f>
        <v>11</v>
      </c>
      <c r="W295" s="33">
        <f>LARGE(Data!$G295:$J295,1)</f>
        <v>24</v>
      </c>
      <c r="X295" s="33">
        <f>LARGE(Data!$G295:$J295,2)</f>
        <v>18.5</v>
      </c>
      <c r="Y295" s="33">
        <f>LARGE(Data!$G295:$J295,3)</f>
        <v>12</v>
      </c>
      <c r="Z295" s="33">
        <f>LARGE(Data!$G295:$J295,4)</f>
        <v>2.875</v>
      </c>
      <c r="AA295" s="30">
        <f>Data!$O295-Data!$P295</f>
        <v>2</v>
      </c>
      <c r="AB295" s="30">
        <f>Data!$P295-Data!$Q295</f>
        <v>8</v>
      </c>
      <c r="AC295" s="30">
        <f>Data!$Q295-Data!$R295</f>
        <v>4</v>
      </c>
      <c r="AD295" s="30">
        <f>(Data!$AA295+Data!$AB295)/SUM(Data!$AA295:$AC295)</f>
        <v>0.7142857143</v>
      </c>
      <c r="AE295" s="31">
        <f>Data!$AA295^2/SQRT(Data!$AA295^2+Data!$AB295^2+Data!$AC295^2)</f>
        <v>0.4364357805</v>
      </c>
      <c r="AF295" s="31">
        <f>Data!$AB295^2/SQRT(Data!$AA295^2+Data!$AB295^2+Data!$AC295^2)</f>
        <v>6.982972488</v>
      </c>
      <c r="AG295" s="31">
        <f>Data!$AC295^2/SQRT(Data!$AA295^2+Data!$AB295^2+Data!$AC295^2)</f>
        <v>1.745743122</v>
      </c>
      <c r="AH295" s="30">
        <f>Data!$S295-Data!$T295</f>
        <v>0</v>
      </c>
      <c r="AI295" s="30">
        <f>Data!$T295-Data!$U295</f>
        <v>3</v>
      </c>
      <c r="AJ295" s="30">
        <f>Data!$U295-Data!$V295</f>
        <v>5</v>
      </c>
      <c r="AK295" s="30">
        <f>(Data!$AH295+Data!$AI295)/(Data!$AH295+Data!$AI295+Data!$AJ295)</f>
        <v>0.375</v>
      </c>
      <c r="AL295" s="32">
        <f>Data!$AH295^2/SQRT(Data!$AH295^2+Data!$AI295^2+Data!$AJ295^2)</f>
        <v>0</v>
      </c>
      <c r="AM295" s="32">
        <f>Data!$AI295^2/SQRT(Data!$AH295^2+Data!$AI295^2+Data!$AJ295^2)</f>
        <v>1.543487266</v>
      </c>
      <c r="AN295" s="32">
        <f>Data!$AJ295^2/SQRT(Data!$AH295^2+Data!$AI295^2+Data!$AJ295^2)</f>
        <v>4.287464629</v>
      </c>
      <c r="AO295" s="30">
        <f>Data!$W295-Data!$X295</f>
        <v>5.5</v>
      </c>
      <c r="AP295" s="30">
        <f>Data!$X295-Data!$Y295</f>
        <v>6.5</v>
      </c>
      <c r="AQ295" s="30">
        <f>Data!$Y295-Data!$Z295</f>
        <v>9.125</v>
      </c>
      <c r="AR295" s="30">
        <f>(Data!$AO295+Data!$AP295)/(Data!$AO295+Data!$AP295+Data!$AQ295)</f>
        <v>0.5680473373</v>
      </c>
      <c r="AS295" s="33">
        <f>Data!$AO295^2/SQRT(Data!$AO295^2+Data!$AP295^2+Data!$AQ295^2)</f>
        <v>2.423759744</v>
      </c>
      <c r="AT295" s="33">
        <f>Data!$AP295^2/SQRT(Data!$AO295^2+Data!$AP295^2+Data!$AQ295^2)</f>
        <v>3.385251212</v>
      </c>
      <c r="AU295" s="33">
        <f>Data!$AQ295^2/SQRT(Data!$AO295^2+Data!$AP295^2+Data!$AQ295^2)</f>
        <v>6.671599005</v>
      </c>
      <c r="AV295" s="34">
        <f>_xlfn.VAR.P(Data!$K295:$N295)</f>
        <v>32.75</v>
      </c>
      <c r="AW295" s="35">
        <f>_xlfn.VAR.P(Data!$C295:$F295)</f>
        <v>10.6875</v>
      </c>
      <c r="AX295" s="36">
        <f>_xlfn.VAR.P(Data!$G295:$J295)</f>
        <v>61.88574219</v>
      </c>
      <c r="AY295" s="37"/>
      <c r="AZ295" s="38"/>
      <c r="BA295" s="39"/>
      <c r="BB295" s="30" t="str">
        <f>IF(AND(Data!$AE295&gt;Data!$AF295,Data!$AE295&gt;Data!$AG295),"1",IF(AND(Data!$AF295&gt;Data!$AE295,Data!$AF295&gt;Data!$AG295),IF(Data!$AF295&lt;2.5*Data!$AE295,"1.2",IF(OR(Data!$AE295&gt;2.5,Data!$AE295+Data!$AF295+Data!$AG295&lt;9),"2.2","2")),IF(AND(Data!$AG295&gt;3.5*Data!$AE295,Data!$AG295&gt;3.5*Data!$AF295,Data!$AE295+Data!$AF295+Data!$AG295&gt;11,Data!$AE295+Data!$AF295&lt;2,Data!$Q295&gt;=18),"3",IF((Data!$AE295&gt;3*Data!$AF295),"1.3",IF(AND(Data!$AF295&gt;3*Data!$AE295,Data!$AF295&gt;2),"2.3","3.3")))))</f>
        <v>2</v>
      </c>
      <c r="BC295" s="30" t="str">
        <f>IF(AND(Data!$AL295&gt;Data!$AM295,Data!$AL295&gt;Data!$AN295),"1",IF(AND(Data!$AM295&gt;Data!$AL295,Data!$AM295&gt;Data!$AN295),IF(Data!$AM295&lt;2.5*Data!$AL295,"1.2",IF(OR(Data!$AL295&gt;2.5,Data!$AL295+Data!$AM295+Data!$AN295&lt;9),"2.2","2")),IF(AND(Data!$AN295&gt;3.5*Data!$AL295,Data!$AN295&gt;3.5*Data!$AM295,Data!$AL295+Data!$AM295+Data!$AN295&gt;11,Data!$AL295+Data!$AM295&lt;2,Data!$U295&gt;=18),"3",IF((Data!$AL295&gt;3*Data!$AM295),"1.3",IF(AND(Data!$AM295&gt;3*Data!$AL295,Data!$AM295&gt;2),"2.3","3.3")))))</f>
        <v>3.3</v>
      </c>
      <c r="BD295" s="30" t="str">
        <f>IF(AND(Data!$AS295&gt;Data!$AT295,Data!$AS295&gt;Data!$AU295),"1",IF(AND(Data!$AT295&gt;Data!$AS295,Data!$AT295&gt;Data!$AU295),IF(Data!$AT295&lt;2.5*Data!$AS295,"1.2",IF(OR(Data!$AS295&gt;2.5,Data!$AS295+Data!$AT295+Data!$AU295&lt;9),"2.2","2")),IF(AND(Data!$AU295&gt;3.5*Data!$AS295,Data!$AU295&gt;3.5*Data!$AT295,Data!$AS295+Data!$AT295+Data!$AU295&gt;11,Data!$AS295+Data!$AT295&lt;2,Data!$Y295&gt;=18),"3",IF((Data!$AS295&gt;3*Data!$AT295),"1.3",IF(AND(Data!$AT295&gt;3*Data!$AS295,Data!$AT295&gt;2),"2.3","3.3")))))</f>
        <v>3.3</v>
      </c>
      <c r="BE295" s="30" t="str">
        <f t="array" ref="BE295">XLOOKUP(Data!$O295,Data!$K295:$N295,$K$1:$N$1,"?",0,1)&amp;XLOOKUP(Data!$P295,Data!$K295:$N295,$K$1:$N$1,"?",0,1)&amp;XLOOKUP(Data!$Q295,Data!$K295:$N295,$K$1:$N$1,"?",0,1)</f>
        <v>DCS</v>
      </c>
      <c r="BF295" s="30" t="str">
        <f t="array" ref="BF295">XLOOKUP(Data!$S295,Data!$C295:$F295,$C$1:$F$1,"?",0,1)&amp;XLOOKUP(Data!$T295,Data!$C295:$F295,$C$1:$F$1,"?",0,1)&amp;XLOOKUP(Data!$U295,Data!$C295:$F295,$C$1:$F$1,"?",0,1)</f>
        <v>DDI</v>
      </c>
      <c r="BG295" s="30" t="str">
        <f t="array" ref="BG295">XLOOKUP(Data!$W295,Data!$G295:$J295,$G$1:$J$1,"?",0,1)&amp;XLOOKUP(Data!$X295,Data!$G295:$J295,$G$1:$J$1,"?",0,1)&amp;XLOOKUP(Data!$Y295,Data!$G295:$J295,$G$1:$J$1,"?",0,1)</f>
        <v>DCS</v>
      </c>
      <c r="BH295" s="30" t="str">
        <f>VLOOKUP(LEFT(Data!$BE295,Data!$BB295),'Key 2'!$A$1:$C$40,2,FALSE)</f>
        <v>DC</v>
      </c>
      <c r="BI295" s="30" t="str">
        <f>VLOOKUP(LEFT(Data!$BF295,Data!$BC295),'Key 2'!$A$1:$C$40,2,FALSE)</f>
        <v>#N/A</v>
      </c>
      <c r="BJ295" s="30" t="str">
        <f>VLOOKUP(LEFT(Data!$BG295,Data!$BD295),'Key 2'!$A$1:$C$40,2,FALSE)</f>
        <v>DSC</v>
      </c>
      <c r="BK295" s="30" t="str">
        <f>IF(AND(Data!$AV295&gt;=15,Data!$O295&gt;=20),"DG",IF(AND(Data!$AW295&gt;=15,Data!$S295&gt;=20),"MG",IF(AND(Data!$AV295&gt;=15,Data!$W295&gt;=20),"LG","0")))</f>
        <v>DG</v>
      </c>
      <c r="BL295" s="30" t="str">
        <f>IF(AND(Data!$BK295="DG",Data!$AW295&gt;=15,Data!$S295&gt;=20,Data!$BH295&lt;&gt;Data!$BI295),"MG","LG")</f>
        <v>#N/A</v>
      </c>
      <c r="BM295" s="30" t="str">
        <f>IF(Data!$BK295="DG",Data!$BH295,IF(Data!$BK295="MG",Data!$BI295,Data!$BJ295))</f>
        <v>DC</v>
      </c>
      <c r="BN295" s="30" t="str">
        <f>IF(Data!$BL295="DG",Data!$BH295,IF(Data!$BL295="MG",Data!$BI295,Data!$BJ295))</f>
        <v>#N/A</v>
      </c>
      <c r="BO295" s="40"/>
      <c r="BP295" s="40"/>
      <c r="BQ295" s="40"/>
      <c r="BR295" s="41"/>
      <c r="BS295" s="41"/>
      <c r="BT295" s="41" t="str">
        <f>VLOOKUP(Data!$BR295,'Key 1'!$B$1:$D$15,2,FALSE)</f>
        <v>TI</v>
      </c>
      <c r="BU295" s="41" t="str">
        <f>VLOOKUP(Data!$BS295,'Key 1'!$B$1:$D$15,2,FALSE)</f>
        <v>TI</v>
      </c>
      <c r="BV295" s="41">
        <f>VLOOKUP(Data!$BR295,'Key 1'!$B$1:$D$15,3,FALSE)</f>
        <v>0</v>
      </c>
      <c r="BW295" s="41">
        <f>VLOOKUP(Data!$BS295,'Key 1'!$B$1:$D$15,3,FALSE)</f>
        <v>0</v>
      </c>
      <c r="BX295" s="41" t="str">
        <f>IF(Data!$BK295="DG",IF(INT(Data!$BB295)-Data!$BB295&lt;0,"Low","High"),IF(Data!$BK295="MG",IF(INT(Data!$BC295)-Data!$BC295&lt;0,"Low","High"),IF(Data!$BK295="LG",IF(INT(Data!$BD295)-Data!$BD295&lt;0,"Low","High"),"High")))</f>
        <v>High</v>
      </c>
      <c r="BY295" s="41" t="str">
        <f>IF(Data!$BL295="DG",IF(INT(Data!$BB295)-Data!$BB295&lt;0,"Low","High"),IF(Data!$BL295="MG",IF(INT(Data!$BC295)-Data!$BC295&lt;0,"Low","High"),IF(Data!$BL295="LG",IF(INT(Data!$BD295)-Data!$BD295&lt;0,"Low","High"),"High")))</f>
        <v>#N/A</v>
      </c>
      <c r="BZ295" s="41" t="str">
        <f>IF(AND(Data!$BX295="High",Data!$BY295="High"),"High","Low")</f>
        <v>#N/A</v>
      </c>
      <c r="CA295" s="41" t="str">
        <f>IF(AND(Data!$BM295=Data!$BT295,Data!$BN295=Data!$BU295),"Matched",IF(Data!$BM295=Data!$BT295,"Sec Missed", IF(Data!$BN295=Data!$BU295," Pri Missed", "Both Missed")))</f>
        <v>#N/A</v>
      </c>
      <c r="CB295" s="42">
        <v>100.0</v>
      </c>
      <c r="CC295" s="43" t="s">
        <v>100</v>
      </c>
      <c r="CD295" s="42">
        <v>100.0</v>
      </c>
      <c r="CE295" s="43" t="s">
        <v>17</v>
      </c>
      <c r="CF295" s="44"/>
      <c r="CG295" s="43" t="s">
        <v>17</v>
      </c>
      <c r="CH295" s="45" t="s">
        <v>17</v>
      </c>
      <c r="CI295" s="43" t="s">
        <v>97</v>
      </c>
      <c r="CJ295" s="42">
        <v>100.0</v>
      </c>
      <c r="CK295" s="43" t="s">
        <v>17</v>
      </c>
      <c r="CL295" s="43" t="s">
        <v>98</v>
      </c>
      <c r="CM295" s="42">
        <v>100.0</v>
      </c>
      <c r="CN295" s="43" t="s">
        <v>99</v>
      </c>
      <c r="CO295" s="1"/>
      <c r="CP295" s="1"/>
      <c r="CQ295" s="1"/>
      <c r="CR295" s="1"/>
      <c r="CS295" s="1"/>
      <c r="CT295" s="1"/>
      <c r="CU295" s="1"/>
    </row>
    <row r="296" ht="48.0" customHeight="1">
      <c r="A296" s="28">
        <v>2450.0</v>
      </c>
      <c r="B296" s="29">
        <v>28.0</v>
      </c>
      <c r="C296" s="30">
        <v>14.0</v>
      </c>
      <c r="D296" s="30">
        <v>20.0</v>
      </c>
      <c r="E296" s="30">
        <v>11.0</v>
      </c>
      <c r="F296" s="30">
        <v>16.0</v>
      </c>
      <c r="G296" s="30">
        <v>12.0</v>
      </c>
      <c r="H296" s="30">
        <v>20.0</v>
      </c>
      <c r="I296" s="30">
        <v>18.0</v>
      </c>
      <c r="J296" s="30">
        <v>11.0</v>
      </c>
      <c r="K296" s="30">
        <v>14.0</v>
      </c>
      <c r="L296" s="30">
        <v>19.0</v>
      </c>
      <c r="M296" s="30">
        <v>13.0</v>
      </c>
      <c r="N296" s="30">
        <v>12.0</v>
      </c>
      <c r="O296" s="31">
        <f>LARGE(Data!$K296:$N296,1)</f>
        <v>19</v>
      </c>
      <c r="P296" s="31">
        <f>LARGE(Data!$K296:$N296,2)</f>
        <v>14</v>
      </c>
      <c r="Q296" s="31">
        <f>LARGE(Data!$K296:$N296,3)</f>
        <v>13</v>
      </c>
      <c r="R296" s="31">
        <f>LARGE(Data!$K296:$N296,4)</f>
        <v>12</v>
      </c>
      <c r="S296" s="32">
        <f>LARGE(Data!$C296:$F296,1)</f>
        <v>20</v>
      </c>
      <c r="T296" s="32">
        <f>LARGE(Data!$C296:$F296,2)</f>
        <v>16</v>
      </c>
      <c r="U296" s="32">
        <f>LARGE(Data!$C296:$F296,3)</f>
        <v>14</v>
      </c>
      <c r="V296" s="32">
        <f>LARGE(Data!$C296:$F296,4)</f>
        <v>11</v>
      </c>
      <c r="W296" s="33">
        <f>LARGE(Data!$G296:$J296,1)</f>
        <v>20</v>
      </c>
      <c r="X296" s="33">
        <f>LARGE(Data!$G296:$J296,2)</f>
        <v>18</v>
      </c>
      <c r="Y296" s="33">
        <f>LARGE(Data!$G296:$J296,3)</f>
        <v>12</v>
      </c>
      <c r="Z296" s="33">
        <f>LARGE(Data!$G296:$J296,4)</f>
        <v>11</v>
      </c>
      <c r="AA296" s="30">
        <f>Data!$O296-Data!$P296</f>
        <v>5</v>
      </c>
      <c r="AB296" s="30">
        <f>Data!$P296-Data!$Q296</f>
        <v>1</v>
      </c>
      <c r="AC296" s="30">
        <f>Data!$Q296-Data!$R296</f>
        <v>1</v>
      </c>
      <c r="AD296" s="30">
        <f>(Data!$AA296+Data!$AB296)/SUM(Data!$AA296:$AC296)</f>
        <v>0.8571428571</v>
      </c>
      <c r="AE296" s="31">
        <f>Data!$AA296^2/SQRT(Data!$AA296^2+Data!$AB296^2+Data!$AC296^2)</f>
        <v>4.811252243</v>
      </c>
      <c r="AF296" s="31">
        <f>Data!$AB296^2/SQRT(Data!$AA296^2+Data!$AB296^2+Data!$AC296^2)</f>
        <v>0.1924500897</v>
      </c>
      <c r="AG296" s="31">
        <f>Data!$AC296^2/SQRT(Data!$AA296^2+Data!$AB296^2+Data!$AC296^2)</f>
        <v>0.1924500897</v>
      </c>
      <c r="AH296" s="30">
        <f>Data!$S296-Data!$T296</f>
        <v>4</v>
      </c>
      <c r="AI296" s="30">
        <f>Data!$T296-Data!$U296</f>
        <v>2</v>
      </c>
      <c r="AJ296" s="30">
        <f>Data!$U296-Data!$V296</f>
        <v>3</v>
      </c>
      <c r="AK296" s="30">
        <f>(Data!$AH296+Data!$AI296)/(Data!$AH296+Data!$AI296+Data!$AJ296)</f>
        <v>0.6666666667</v>
      </c>
      <c r="AL296" s="32">
        <f>Data!$AH296^2/SQRT(Data!$AH296^2+Data!$AI296^2+Data!$AJ296^2)</f>
        <v>2.971125411</v>
      </c>
      <c r="AM296" s="32">
        <f>Data!$AI296^2/SQRT(Data!$AH296^2+Data!$AI296^2+Data!$AJ296^2)</f>
        <v>0.7427813527</v>
      </c>
      <c r="AN296" s="32">
        <f>Data!$AJ296^2/SQRT(Data!$AH296^2+Data!$AI296^2+Data!$AJ296^2)</f>
        <v>1.671258044</v>
      </c>
      <c r="AO296" s="30">
        <f>Data!$W296-Data!$X296</f>
        <v>2</v>
      </c>
      <c r="AP296" s="30">
        <f>Data!$X296-Data!$Y296</f>
        <v>6</v>
      </c>
      <c r="AQ296" s="30">
        <f>Data!$Y296-Data!$Z296</f>
        <v>1</v>
      </c>
      <c r="AR296" s="30">
        <f>(Data!$AO296+Data!$AP296)/(Data!$AO296+Data!$AP296+Data!$AQ296)</f>
        <v>0.8888888889</v>
      </c>
      <c r="AS296" s="33">
        <f>Data!$AO296^2/SQRT(Data!$AO296^2+Data!$AP296^2+Data!$AQ296^2)</f>
        <v>0.6246950476</v>
      </c>
      <c r="AT296" s="33">
        <f>Data!$AP296^2/SQRT(Data!$AO296^2+Data!$AP296^2+Data!$AQ296^2)</f>
        <v>5.622255428</v>
      </c>
      <c r="AU296" s="33">
        <f>Data!$AQ296^2/SQRT(Data!$AO296^2+Data!$AP296^2+Data!$AQ296^2)</f>
        <v>0.1561737619</v>
      </c>
      <c r="AV296" s="34">
        <f>_xlfn.VAR.P(Data!$K296:$N296)</f>
        <v>7.25</v>
      </c>
      <c r="AW296" s="35">
        <f>_xlfn.VAR.P(Data!$C296:$F296)</f>
        <v>10.6875</v>
      </c>
      <c r="AX296" s="36">
        <f>_xlfn.VAR.P(Data!$G296:$J296)</f>
        <v>14.6875</v>
      </c>
      <c r="AY296" s="37"/>
      <c r="AZ296" s="38"/>
      <c r="BA296" s="39"/>
      <c r="BB296" s="30" t="str">
        <f>IF(AND(Data!$AE296&gt;Data!$AF296,Data!$AE296&gt;Data!$AG296),"1",IF(AND(Data!$AF296&gt;Data!$AE296,Data!$AF296&gt;Data!$AG296),IF(Data!$AF296&lt;2.5*Data!$AE296,"1.2",IF(OR(Data!$AE296&gt;2.5,Data!$AE296+Data!$AF296+Data!$AG296&lt;9),"2.2","2")),IF(AND(Data!$AG296&gt;3.5*Data!$AE296,Data!$AG296&gt;3.5*Data!$AF296,Data!$AE296+Data!$AF296+Data!$AG296&gt;11,Data!$AE296+Data!$AF296&lt;2,Data!$Q296&gt;=18),"3",IF((Data!$AE296&gt;3*Data!$AF296),"1.3",IF(AND(Data!$AF296&gt;3*Data!$AE296,Data!$AF296&gt;2),"2.3","3.3")))))</f>
        <v>1</v>
      </c>
      <c r="BC296" s="30" t="str">
        <f>IF(AND(Data!$AL296&gt;Data!$AM296,Data!$AL296&gt;Data!$AN296),"1",IF(AND(Data!$AM296&gt;Data!$AL296,Data!$AM296&gt;Data!$AN296),IF(Data!$AM296&lt;2.5*Data!$AL296,"1.2",IF(OR(Data!$AL296&gt;2.5,Data!$AL296+Data!$AM296+Data!$AN296&lt;9),"2.2","2")),IF(AND(Data!$AN296&gt;3.5*Data!$AL296,Data!$AN296&gt;3.5*Data!$AM296,Data!$AL296+Data!$AM296+Data!$AN296&gt;11,Data!$AL296+Data!$AM296&lt;2,Data!$U296&gt;=18),"3",IF((Data!$AL296&gt;3*Data!$AM296),"1.3",IF(AND(Data!$AM296&gt;3*Data!$AL296,Data!$AM296&gt;2),"2.3","3.3")))))</f>
        <v>1</v>
      </c>
      <c r="BD296" s="30" t="str">
        <f>IF(AND(Data!$AS296&gt;Data!$AT296,Data!$AS296&gt;Data!$AU296),"1",IF(AND(Data!$AT296&gt;Data!$AS296,Data!$AT296&gt;Data!$AU296),IF(Data!$AT296&lt;2.5*Data!$AS296,"1.2",IF(OR(Data!$AS296&gt;2.5,Data!$AS296+Data!$AT296+Data!$AU296&lt;9),"2.2","2")),IF(AND(Data!$AU296&gt;3.5*Data!$AS296,Data!$AU296&gt;3.5*Data!$AT296,Data!$AS296+Data!$AT296+Data!$AU296&gt;11,Data!$AS296+Data!$AT296&lt;2,Data!$Y296&gt;=18),"3",IF((Data!$AS296&gt;3*Data!$AT296),"1.3",IF(AND(Data!$AT296&gt;3*Data!$AS296,Data!$AT296&gt;2),"2.3","3.3")))))</f>
        <v>2.2</v>
      </c>
      <c r="BE296" s="30" t="str">
        <f t="array" ref="BE296">XLOOKUP(Data!$O296,Data!$K296:$N296,$K$1:$N$1,"?",0,1)&amp;XLOOKUP(Data!$P296,Data!$K296:$N296,$K$1:$N$1,"?",0,1)&amp;XLOOKUP(Data!$Q296,Data!$K296:$N296,$K$1:$N$1,"?",0,1)</f>
        <v>IDS</v>
      </c>
      <c r="BF296" s="30" t="str">
        <f t="array" ref="BF296">XLOOKUP(Data!$S296,Data!$C296:$F296,$C$1:$F$1,"?",0,1)&amp;XLOOKUP(Data!$T296,Data!$C296:$F296,$C$1:$F$1,"?",0,1)&amp;XLOOKUP(Data!$U296,Data!$C296:$F296,$C$1:$F$1,"?",0,1)</f>
        <v>ICD</v>
      </c>
      <c r="BG296" s="30" t="str">
        <f t="array" ref="BG296">XLOOKUP(Data!$W296,Data!$G296:$J296,$G$1:$J$1,"?",0,1)&amp;XLOOKUP(Data!$X296,Data!$G296:$J296,$G$1:$J$1,"?",0,1)&amp;XLOOKUP(Data!$Y296,Data!$G296:$J296,$G$1:$J$1,"?",0,1)</f>
        <v>ISD</v>
      </c>
      <c r="BH296" s="30" t="str">
        <f>VLOOKUP(LEFT(Data!$BE296,Data!$BB296),'Key 2'!$A$1:$C$40,2,FALSE)</f>
        <v>I</v>
      </c>
      <c r="BI296" s="30" t="str">
        <f>VLOOKUP(LEFT(Data!$BF296,Data!$BC296),'Key 2'!$A$1:$C$40,2,FALSE)</f>
        <v>I</v>
      </c>
      <c r="BJ296" s="30" t="str">
        <f>VLOOKUP(LEFT(Data!$BG296,Data!$BD296),'Key 2'!$A$1:$C$40,2,FALSE)</f>
        <v>IS</v>
      </c>
      <c r="BK296" s="30" t="str">
        <f>IF(AND(Data!$AV296&gt;=15,Data!$O296&gt;=20),"DG",IF(AND(Data!$AW296&gt;=15,Data!$S296&gt;=20),"MG",IF(AND(Data!$AV296&gt;=15,Data!$W296&gt;=20),"LG","0")))</f>
        <v>0</v>
      </c>
      <c r="BL296" s="30" t="str">
        <f>IF(AND(Data!$BK296="DG",Data!$AW296&gt;=15,Data!$S296&gt;=20,Data!$BH296&lt;&gt;Data!$BI296),"MG","LG")</f>
        <v>LG</v>
      </c>
      <c r="BM296" s="30" t="str">
        <f>IF(Data!$BK296="DG",Data!$BH296,IF(Data!$BK296="MG",Data!$BI296,Data!$BJ296))</f>
        <v>IS</v>
      </c>
      <c r="BN296" s="30" t="str">
        <f>IF(Data!$BL296="DG",Data!$BH296,IF(Data!$BL296="MG",Data!$BI296,Data!$BJ296))</f>
        <v>IS</v>
      </c>
      <c r="BO296" s="40"/>
      <c r="BP296" s="40"/>
      <c r="BQ296" s="40"/>
      <c r="BR296" s="41"/>
      <c r="BS296" s="41"/>
      <c r="BT296" s="41" t="str">
        <f>VLOOKUP(Data!$BR296,'Key 1'!$B$1:$D$15,2,FALSE)</f>
        <v>TI</v>
      </c>
      <c r="BU296" s="41" t="str">
        <f>VLOOKUP(Data!$BS296,'Key 1'!$B$1:$D$15,2,FALSE)</f>
        <v>TI</v>
      </c>
      <c r="BV296" s="41">
        <f>VLOOKUP(Data!$BR296,'Key 1'!$B$1:$D$15,3,FALSE)</f>
        <v>0</v>
      </c>
      <c r="BW296" s="41">
        <f>VLOOKUP(Data!$BS296,'Key 1'!$B$1:$D$15,3,FALSE)</f>
        <v>0</v>
      </c>
      <c r="BX296" s="41" t="str">
        <f>IF(Data!$BK296="DG",IF(INT(Data!$BB296)-Data!$BB296&lt;0,"Low","High"),IF(Data!$BK296="MG",IF(INT(Data!$BC296)-Data!$BC296&lt;0,"Low","High"),IF(Data!$BK296="LG",IF(INT(Data!$BD296)-Data!$BD296&lt;0,"Low","High"),"High")))</f>
        <v>High</v>
      </c>
      <c r="BY296" s="41" t="str">
        <f>IF(Data!$BL296="DG",IF(INT(Data!$BB296)-Data!$BB296&lt;0,"Low","High"),IF(Data!$BL296="MG",IF(INT(Data!$BC296)-Data!$BC296&lt;0,"Low","High"),IF(Data!$BL296="LG",IF(INT(Data!$BD296)-Data!$BD296&lt;0,"Low","High"),"High")))</f>
        <v>Low</v>
      </c>
      <c r="BZ296" s="41" t="str">
        <f>IF(AND(Data!$BX296="High",Data!$BY296="High"),"High","Low")</f>
        <v>Low</v>
      </c>
      <c r="CA296" s="41" t="str">
        <f>IF(AND(Data!$BM296=Data!$BT296,Data!$BN296=Data!$BU296),"Matched",IF(Data!$BM296=Data!$BT296,"Sec Missed", IF(Data!$BN296=Data!$BU296," Pri Missed", "Both Missed")))</f>
        <v>Both Missed</v>
      </c>
      <c r="CB296" s="43" t="s">
        <v>100</v>
      </c>
      <c r="CC296" s="42">
        <v>100.0</v>
      </c>
      <c r="CD296" s="42">
        <v>100.0</v>
      </c>
      <c r="CE296" s="44"/>
      <c r="CF296" s="43" t="s">
        <v>1</v>
      </c>
      <c r="CG296" s="43" t="s">
        <v>107</v>
      </c>
      <c r="CH296" s="45" t="s">
        <v>110</v>
      </c>
      <c r="CI296" s="44"/>
      <c r="CJ296" s="42">
        <v>0.0</v>
      </c>
      <c r="CK296" s="43" t="s">
        <v>110</v>
      </c>
      <c r="CL296" s="44"/>
      <c r="CM296" s="42">
        <v>0.0</v>
      </c>
      <c r="CN296" s="43" t="s">
        <v>99</v>
      </c>
      <c r="CO296" s="1"/>
      <c r="CP296" s="1"/>
      <c r="CQ296" s="1"/>
      <c r="CR296" s="1"/>
      <c r="CS296" s="1"/>
      <c r="CT296" s="1"/>
      <c r="CU296" s="1"/>
    </row>
    <row r="297" ht="48.0" customHeight="1">
      <c r="A297" s="28">
        <v>2451.0</v>
      </c>
      <c r="B297" s="29">
        <v>28.0</v>
      </c>
      <c r="C297" s="30">
        <v>14.0</v>
      </c>
      <c r="D297" s="30">
        <v>6.0</v>
      </c>
      <c r="E297" s="30">
        <v>13.0</v>
      </c>
      <c r="F297" s="30">
        <v>27.0</v>
      </c>
      <c r="G297" s="30">
        <v>2.8</v>
      </c>
      <c r="H297" s="30">
        <v>20.0</v>
      </c>
      <c r="I297" s="30">
        <v>22.0</v>
      </c>
      <c r="J297" s="30">
        <v>27.0</v>
      </c>
      <c r="K297" s="30">
        <v>6.0</v>
      </c>
      <c r="L297" s="30">
        <v>11.0</v>
      </c>
      <c r="M297" s="30">
        <v>15.0</v>
      </c>
      <c r="N297" s="30">
        <v>25.666666666666657</v>
      </c>
      <c r="O297" s="31">
        <f>LARGE(Data!$K297:$N297,1)</f>
        <v>25.66666667</v>
      </c>
      <c r="P297" s="31">
        <f>LARGE(Data!$K297:$N297,2)</f>
        <v>15</v>
      </c>
      <c r="Q297" s="31">
        <f>LARGE(Data!$K297:$N297,3)</f>
        <v>11</v>
      </c>
      <c r="R297" s="31">
        <f>LARGE(Data!$K297:$N297,4)</f>
        <v>6</v>
      </c>
      <c r="S297" s="32">
        <f>LARGE(Data!$C297:$F297,1)</f>
        <v>27</v>
      </c>
      <c r="T297" s="32">
        <f>LARGE(Data!$C297:$F297,2)</f>
        <v>14</v>
      </c>
      <c r="U297" s="32">
        <f>LARGE(Data!$C297:$F297,3)</f>
        <v>13</v>
      </c>
      <c r="V297" s="32">
        <f>LARGE(Data!$C297:$F297,4)</f>
        <v>6</v>
      </c>
      <c r="W297" s="33">
        <f>LARGE(Data!$G297:$J297,1)</f>
        <v>27</v>
      </c>
      <c r="X297" s="33">
        <f>LARGE(Data!$G297:$J297,2)</f>
        <v>22</v>
      </c>
      <c r="Y297" s="33">
        <f>LARGE(Data!$G297:$J297,3)</f>
        <v>20</v>
      </c>
      <c r="Z297" s="33">
        <f>LARGE(Data!$G297:$J297,4)</f>
        <v>2.8</v>
      </c>
      <c r="AA297" s="30">
        <f>Data!$O297-Data!$P297</f>
        <v>10.66666667</v>
      </c>
      <c r="AB297" s="30">
        <f>Data!$P297-Data!$Q297</f>
        <v>4</v>
      </c>
      <c r="AC297" s="30">
        <f>Data!$Q297-Data!$R297</f>
        <v>5</v>
      </c>
      <c r="AD297" s="30">
        <f>(Data!$AA297+Data!$AB297)/SUM(Data!$AA297:$AC297)</f>
        <v>0.7457627119</v>
      </c>
      <c r="AE297" s="31">
        <f>Data!$AA297^2/SQRT(Data!$AA297^2+Data!$AB297^2+Data!$AC297^2)</f>
        <v>9.145409231</v>
      </c>
      <c r="AF297" s="31">
        <f>Data!$AB297^2/SQRT(Data!$AA297^2+Data!$AB297^2+Data!$AC297^2)</f>
        <v>1.286073173</v>
      </c>
      <c r="AG297" s="31">
        <f>Data!$AC297^2/SQRT(Data!$AA297^2+Data!$AB297^2+Data!$AC297^2)</f>
        <v>2.009489333</v>
      </c>
      <c r="AH297" s="30">
        <f>Data!$S297-Data!$T297</f>
        <v>13</v>
      </c>
      <c r="AI297" s="30">
        <f>Data!$T297-Data!$U297</f>
        <v>1</v>
      </c>
      <c r="AJ297" s="30">
        <f>Data!$U297-Data!$V297</f>
        <v>7</v>
      </c>
      <c r="AK297" s="30">
        <f>(Data!$AH297+Data!$AI297)/(Data!$AH297+Data!$AI297+Data!$AJ297)</f>
        <v>0.6666666667</v>
      </c>
      <c r="AL297" s="32">
        <f>Data!$AH297^2/SQRT(Data!$AH297^2+Data!$AI297^2+Data!$AJ297^2)</f>
        <v>11.41996169</v>
      </c>
      <c r="AM297" s="32">
        <f>Data!$AI297^2/SQRT(Data!$AH297^2+Data!$AI297^2+Data!$AJ297^2)</f>
        <v>0.06757373784</v>
      </c>
      <c r="AN297" s="32">
        <f>Data!$AJ297^2/SQRT(Data!$AH297^2+Data!$AI297^2+Data!$AJ297^2)</f>
        <v>3.311113154</v>
      </c>
      <c r="AO297" s="30">
        <f>Data!$W297-Data!$X297</f>
        <v>5</v>
      </c>
      <c r="AP297" s="30">
        <f>Data!$X297-Data!$Y297</f>
        <v>2</v>
      </c>
      <c r="AQ297" s="30">
        <f>Data!$Y297-Data!$Z297</f>
        <v>17.2</v>
      </c>
      <c r="AR297" s="30">
        <f>(Data!$AO297+Data!$AP297)/(Data!$AO297+Data!$AP297+Data!$AQ297)</f>
        <v>0.2892561983</v>
      </c>
      <c r="AS297" s="33">
        <f>Data!$AO297^2/SQRT(Data!$AO297^2+Data!$AP297^2+Data!$AQ297^2)</f>
        <v>1.387091971</v>
      </c>
      <c r="AT297" s="33">
        <f>Data!$AP297^2/SQRT(Data!$AO297^2+Data!$AP297^2+Data!$AQ297^2)</f>
        <v>0.2219347153</v>
      </c>
      <c r="AU297" s="33">
        <f>Data!$AQ297^2/SQRT(Data!$AO297^2+Data!$AP297^2+Data!$AQ297^2)</f>
        <v>16.41429154</v>
      </c>
      <c r="AV297" s="34">
        <f>_xlfn.VAR.P(Data!$K297:$N297)</f>
        <v>52.35416667</v>
      </c>
      <c r="AW297" s="35">
        <f>_xlfn.VAR.P(Data!$C297:$F297)</f>
        <v>57.5</v>
      </c>
      <c r="AX297" s="36">
        <f>_xlfn.VAR.P(Data!$G297:$J297)</f>
        <v>83.0075</v>
      </c>
      <c r="AY297" s="37"/>
      <c r="AZ297" s="38"/>
      <c r="BA297" s="39"/>
      <c r="BB297" s="30" t="str">
        <f>IF(AND(Data!$AE297&gt;Data!$AF297,Data!$AE297&gt;Data!$AG297),"1",IF(AND(Data!$AF297&gt;Data!$AE297,Data!$AF297&gt;Data!$AG297),IF(Data!$AF297&lt;2.5*Data!$AE297,"1.2",IF(OR(Data!$AE297&gt;2.5,Data!$AE297+Data!$AF297+Data!$AG297&lt;9),"2.2","2")),IF(AND(Data!$AG297&gt;3.5*Data!$AE297,Data!$AG297&gt;3.5*Data!$AF297,Data!$AE297+Data!$AF297+Data!$AG297&gt;11,Data!$AE297+Data!$AF297&lt;2,Data!$Q297&gt;=18),"3",IF((Data!$AE297&gt;3*Data!$AF297),"1.3",IF(AND(Data!$AF297&gt;3*Data!$AE297,Data!$AF297&gt;2),"2.3","3.3")))))</f>
        <v>1</v>
      </c>
      <c r="BC297" s="30" t="str">
        <f>IF(AND(Data!$AL297&gt;Data!$AM297,Data!$AL297&gt;Data!$AN297),"1",IF(AND(Data!$AM297&gt;Data!$AL297,Data!$AM297&gt;Data!$AN297),IF(Data!$AM297&lt;2.5*Data!$AL297,"1.2",IF(OR(Data!$AL297&gt;2.5,Data!$AL297+Data!$AM297+Data!$AN297&lt;9),"2.2","2")),IF(AND(Data!$AN297&gt;3.5*Data!$AL297,Data!$AN297&gt;3.5*Data!$AM297,Data!$AL297+Data!$AM297+Data!$AN297&gt;11,Data!$AL297+Data!$AM297&lt;2,Data!$U297&gt;=18),"3",IF((Data!$AL297&gt;3*Data!$AM297),"1.3",IF(AND(Data!$AM297&gt;3*Data!$AL297,Data!$AM297&gt;2),"2.3","3.3")))))</f>
        <v>1</v>
      </c>
      <c r="BD297" s="30" t="str">
        <f>IF(AND(Data!$AS297&gt;Data!$AT297,Data!$AS297&gt;Data!$AU297),"1",IF(AND(Data!$AT297&gt;Data!$AS297,Data!$AT297&gt;Data!$AU297),IF(Data!$AT297&lt;2.5*Data!$AS297,"1.2",IF(OR(Data!$AS297&gt;2.5,Data!$AS297+Data!$AT297+Data!$AU297&lt;9),"2.2","2")),IF(AND(Data!$AU297&gt;3.5*Data!$AS297,Data!$AU297&gt;3.5*Data!$AT297,Data!$AS297+Data!$AT297+Data!$AU297&gt;11,Data!$AS297+Data!$AT297&lt;2,Data!$Y297&gt;=18),"3",IF((Data!$AS297&gt;3*Data!$AT297),"1.3",IF(AND(Data!$AT297&gt;3*Data!$AS297,Data!$AT297&gt;2),"2.3","3.3")))))</f>
        <v>3</v>
      </c>
      <c r="BE297" s="30" t="str">
        <f t="array" ref="BE297">XLOOKUP(Data!$O297,Data!$K297:$N297,$K$1:$N$1,"?",0,1)&amp;XLOOKUP(Data!$P297,Data!$K297:$N297,$K$1:$N$1,"?",0,1)&amp;XLOOKUP(Data!$Q297,Data!$K297:$N297,$K$1:$N$1,"?",0,1)</f>
        <v>CSI</v>
      </c>
      <c r="BF297" s="30" t="str">
        <f t="array" ref="BF297">XLOOKUP(Data!$S297,Data!$C297:$F297,$C$1:$F$1,"?",0,1)&amp;XLOOKUP(Data!$T297,Data!$C297:$F297,$C$1:$F$1,"?",0,1)&amp;XLOOKUP(Data!$U297,Data!$C297:$F297,$C$1:$F$1,"?",0,1)</f>
        <v>CDS</v>
      </c>
      <c r="BG297" s="30" t="str">
        <f t="array" ref="BG297">XLOOKUP(Data!$W297,Data!$G297:$J297,$G$1:$J$1,"?",0,1)&amp;XLOOKUP(Data!$X297,Data!$G297:$J297,$G$1:$J$1,"?",0,1)&amp;XLOOKUP(Data!$Y297,Data!$G297:$J297,$G$1:$J$1,"?",0,1)</f>
        <v>CSI</v>
      </c>
      <c r="BH297" s="30" t="str">
        <f>VLOOKUP(LEFT(Data!$BE297,Data!$BB297),'Key 2'!$A$1:$C$40,2,FALSE)</f>
        <v>C</v>
      </c>
      <c r="BI297" s="30" t="str">
        <f>VLOOKUP(LEFT(Data!$BF297,Data!$BC297),'Key 2'!$A$1:$C$40,2,FALSE)</f>
        <v>C</v>
      </c>
      <c r="BJ297" s="30" t="str">
        <f>VLOOKUP(LEFT(Data!$BG297,Data!$BD297),'Key 2'!$A$1:$C$40,2,FALSE)</f>
        <v>ISC</v>
      </c>
      <c r="BK297" s="30" t="str">
        <f>IF(AND(Data!$AV297&gt;=15,Data!$O297&gt;=20),"DG",IF(AND(Data!$AW297&gt;=15,Data!$S297&gt;=20),"MG",IF(AND(Data!$AV297&gt;=15,Data!$W297&gt;=20),"LG","0")))</f>
        <v>DG</v>
      </c>
      <c r="BL297" s="30" t="str">
        <f>IF(AND(Data!$BK297="DG",Data!$AW297&gt;=15,Data!$S297&gt;=20,Data!$BH297&lt;&gt;Data!$BI297),"MG","LG")</f>
        <v>LG</v>
      </c>
      <c r="BM297" s="30" t="str">
        <f>IF(Data!$BK297="DG",Data!$BH297,IF(Data!$BK297="MG",Data!$BI297,Data!$BJ297))</f>
        <v>C</v>
      </c>
      <c r="BN297" s="30" t="str">
        <f>IF(Data!$BL297="DG",Data!$BH297,IF(Data!$BL297="MG",Data!$BI297,Data!$BJ297))</f>
        <v>ISC</v>
      </c>
      <c r="BO297" s="40"/>
      <c r="BP297" s="40"/>
      <c r="BQ297" s="40"/>
      <c r="BR297" s="41"/>
      <c r="BS297" s="41"/>
      <c r="BT297" s="41" t="str">
        <f>VLOOKUP(Data!$BR297,'Key 1'!$B$1:$D$15,2,FALSE)</f>
        <v>TI</v>
      </c>
      <c r="BU297" s="41" t="str">
        <f>VLOOKUP(Data!$BS297,'Key 1'!$B$1:$D$15,2,FALSE)</f>
        <v>TI</v>
      </c>
      <c r="BV297" s="41">
        <f>VLOOKUP(Data!$BR297,'Key 1'!$B$1:$D$15,3,FALSE)</f>
        <v>0</v>
      </c>
      <c r="BW297" s="41">
        <f>VLOOKUP(Data!$BS297,'Key 1'!$B$1:$D$15,3,FALSE)</f>
        <v>0</v>
      </c>
      <c r="BX297" s="41" t="str">
        <f>IF(Data!$BK297="DG",IF(INT(Data!$BB297)-Data!$BB297&lt;0,"Low","High"),IF(Data!$BK297="MG",IF(INT(Data!$BC297)-Data!$BC297&lt;0,"Low","High"),IF(Data!$BK297="LG",IF(INT(Data!$BD297)-Data!$BD297&lt;0,"Low","High"),"High")))</f>
        <v>High</v>
      </c>
      <c r="BY297" s="41" t="str">
        <f>IF(Data!$BL297="DG",IF(INT(Data!$BB297)-Data!$BB297&lt;0,"Low","High"),IF(Data!$BL297="MG",IF(INT(Data!$BC297)-Data!$BC297&lt;0,"Low","High"),IF(Data!$BL297="LG",IF(INT(Data!$BD297)-Data!$BD297&lt;0,"Low","High"),"High")))</f>
        <v>High</v>
      </c>
      <c r="BZ297" s="41" t="str">
        <f>IF(AND(Data!$BX297="High",Data!$BY297="High"),"High","Low")</f>
        <v>High</v>
      </c>
      <c r="CA297" s="41" t="str">
        <f>IF(AND(Data!$BM297=Data!$BT297,Data!$BN297=Data!$BU297),"Matched",IF(Data!$BM297=Data!$BT297,"Sec Missed", IF(Data!$BN297=Data!$BU297," Pri Missed", "Both Missed")))</f>
        <v>Both Missed</v>
      </c>
      <c r="CB297" s="42">
        <v>100.0</v>
      </c>
      <c r="CC297" s="42">
        <v>100.0</v>
      </c>
      <c r="CD297" s="42">
        <v>100.0</v>
      </c>
      <c r="CE297" s="43" t="s">
        <v>3</v>
      </c>
      <c r="CF297" s="43" t="s">
        <v>3</v>
      </c>
      <c r="CG297" s="43" t="s">
        <v>108</v>
      </c>
      <c r="CH297" s="45" t="s">
        <v>3</v>
      </c>
      <c r="CI297" s="43" t="s">
        <v>97</v>
      </c>
      <c r="CJ297" s="42">
        <v>100.0</v>
      </c>
      <c r="CK297" s="43" t="s">
        <v>108</v>
      </c>
      <c r="CL297" s="43" t="s">
        <v>98</v>
      </c>
      <c r="CM297" s="42">
        <v>100.0</v>
      </c>
      <c r="CN297" s="43" t="s">
        <v>99</v>
      </c>
      <c r="CO297" s="1"/>
      <c r="CP297" s="1"/>
      <c r="CQ297" s="1"/>
      <c r="CR297" s="1"/>
      <c r="CS297" s="1"/>
      <c r="CT297" s="1"/>
      <c r="CU297" s="1"/>
    </row>
    <row r="298" ht="48.0" customHeight="1">
      <c r="A298" s="28">
        <v>2452.0</v>
      </c>
      <c r="B298" s="29">
        <v>17.0</v>
      </c>
      <c r="C298" s="30">
        <v>19.0</v>
      </c>
      <c r="D298" s="30">
        <v>4.0</v>
      </c>
      <c r="E298" s="30">
        <v>3.0</v>
      </c>
      <c r="F298" s="30">
        <v>13.0</v>
      </c>
      <c r="G298" s="30">
        <v>25.0</v>
      </c>
      <c r="H298" s="30">
        <v>10.0</v>
      </c>
      <c r="I298" s="30">
        <v>12.0</v>
      </c>
      <c r="J298" s="30">
        <v>27.0</v>
      </c>
      <c r="K298" s="30">
        <v>22.0</v>
      </c>
      <c r="L298" s="30">
        <v>6.0</v>
      </c>
      <c r="M298" s="30">
        <v>6.0</v>
      </c>
      <c r="N298" s="30">
        <v>21.0</v>
      </c>
      <c r="O298" s="31">
        <f>LARGE(Data!$K298:$N298,1)</f>
        <v>22</v>
      </c>
      <c r="P298" s="31">
        <f>LARGE(Data!$K298:$N298,2)</f>
        <v>21</v>
      </c>
      <c r="Q298" s="31">
        <f>LARGE(Data!$K298:$N298,3)</f>
        <v>6</v>
      </c>
      <c r="R298" s="31">
        <f>LARGE(Data!$K298:$N298,4)</f>
        <v>6</v>
      </c>
      <c r="S298" s="32">
        <f>LARGE(Data!$C298:$F298,1)</f>
        <v>19</v>
      </c>
      <c r="T298" s="32">
        <f>LARGE(Data!$C298:$F298,2)</f>
        <v>13</v>
      </c>
      <c r="U298" s="32">
        <f>LARGE(Data!$C298:$F298,3)</f>
        <v>4</v>
      </c>
      <c r="V298" s="32">
        <f>LARGE(Data!$C298:$F298,4)</f>
        <v>3</v>
      </c>
      <c r="W298" s="33">
        <f>LARGE(Data!$G298:$J298,1)</f>
        <v>27</v>
      </c>
      <c r="X298" s="33">
        <f>LARGE(Data!$G298:$J298,2)</f>
        <v>25</v>
      </c>
      <c r="Y298" s="33">
        <f>LARGE(Data!$G298:$J298,3)</f>
        <v>12</v>
      </c>
      <c r="Z298" s="33">
        <f>LARGE(Data!$G298:$J298,4)</f>
        <v>10</v>
      </c>
      <c r="AA298" s="30">
        <f>Data!$O298-Data!$P298</f>
        <v>1</v>
      </c>
      <c r="AB298" s="30">
        <f>Data!$P298-Data!$Q298</f>
        <v>15</v>
      </c>
      <c r="AC298" s="30">
        <f>Data!$Q298-Data!$R298</f>
        <v>0</v>
      </c>
      <c r="AD298" s="30">
        <f>(Data!$AA298+Data!$AB298)/SUM(Data!$AA298:$AC298)</f>
        <v>1</v>
      </c>
      <c r="AE298" s="31">
        <f>Data!$AA298^2/SQRT(Data!$AA298^2+Data!$AB298^2+Data!$AC298^2)</f>
        <v>0.06651901052</v>
      </c>
      <c r="AF298" s="31">
        <f>Data!$AB298^2/SQRT(Data!$AA298^2+Data!$AB298^2+Data!$AC298^2)</f>
        <v>14.96677737</v>
      </c>
      <c r="AG298" s="31">
        <f>Data!$AC298^2/SQRT(Data!$AA298^2+Data!$AB298^2+Data!$AC298^2)</f>
        <v>0</v>
      </c>
      <c r="AH298" s="30">
        <f>Data!$S298-Data!$T298</f>
        <v>6</v>
      </c>
      <c r="AI298" s="30">
        <f>Data!$T298-Data!$U298</f>
        <v>9</v>
      </c>
      <c r="AJ298" s="30">
        <f>Data!$U298-Data!$V298</f>
        <v>1</v>
      </c>
      <c r="AK298" s="30">
        <f>(Data!$AH298+Data!$AI298)/(Data!$AH298+Data!$AI298+Data!$AJ298)</f>
        <v>0.9375</v>
      </c>
      <c r="AL298" s="32">
        <f>Data!$AH298^2/SQRT(Data!$AH298^2+Data!$AI298^2+Data!$AJ298^2)</f>
        <v>3.314068624</v>
      </c>
      <c r="AM298" s="32">
        <f>Data!$AI298^2/SQRT(Data!$AH298^2+Data!$AI298^2+Data!$AJ298^2)</f>
        <v>7.456654405</v>
      </c>
      <c r="AN298" s="32">
        <f>Data!$AJ298^2/SQRT(Data!$AH298^2+Data!$AI298^2+Data!$AJ298^2)</f>
        <v>0.09205746179</v>
      </c>
      <c r="AO298" s="30">
        <f>Data!$W298-Data!$X298</f>
        <v>2</v>
      </c>
      <c r="AP298" s="30">
        <f>Data!$X298-Data!$Y298</f>
        <v>13</v>
      </c>
      <c r="AQ298" s="30">
        <f>Data!$Y298-Data!$Z298</f>
        <v>2</v>
      </c>
      <c r="AR298" s="30">
        <f>(Data!$AO298+Data!$AP298)/(Data!$AO298+Data!$AP298+Data!$AQ298)</f>
        <v>0.8823529412</v>
      </c>
      <c r="AS298" s="33">
        <f>Data!$AO298^2/SQRT(Data!$AO298^2+Data!$AP298^2+Data!$AQ298^2)</f>
        <v>0.3006584112</v>
      </c>
      <c r="AT298" s="33">
        <f>Data!$AP298^2/SQRT(Data!$AO298^2+Data!$AP298^2+Data!$AQ298^2)</f>
        <v>12.70281787</v>
      </c>
      <c r="AU298" s="33">
        <f>Data!$AQ298^2/SQRT(Data!$AO298^2+Data!$AP298^2+Data!$AQ298^2)</f>
        <v>0.3006584112</v>
      </c>
      <c r="AV298" s="34">
        <f>_xlfn.VAR.P(Data!$K298:$N298)</f>
        <v>60.1875</v>
      </c>
      <c r="AW298" s="35">
        <f>_xlfn.VAR.P(Data!$C298:$F298)</f>
        <v>43.6875</v>
      </c>
      <c r="AX298" s="36">
        <f>_xlfn.VAR.P(Data!$G298:$J298)</f>
        <v>57.25</v>
      </c>
      <c r="AY298" s="37"/>
      <c r="AZ298" s="38"/>
      <c r="BA298" s="39"/>
      <c r="BB298" s="30" t="str">
        <f>IF(AND(Data!$AE298&gt;Data!$AF298,Data!$AE298&gt;Data!$AG298),"1",IF(AND(Data!$AF298&gt;Data!$AE298,Data!$AF298&gt;Data!$AG298),IF(Data!$AF298&lt;2.5*Data!$AE298,"1.2",IF(OR(Data!$AE298&gt;2.5,Data!$AE298+Data!$AF298+Data!$AG298&lt;9),"2.2","2")),IF(AND(Data!$AG298&gt;3.5*Data!$AE298,Data!$AG298&gt;3.5*Data!$AF298,Data!$AE298+Data!$AF298+Data!$AG298&gt;11,Data!$AE298+Data!$AF298&lt;2,Data!$Q298&gt;=18),"3",IF((Data!$AE298&gt;3*Data!$AF298),"1.3",IF(AND(Data!$AF298&gt;3*Data!$AE298,Data!$AF298&gt;2),"2.3","3.3")))))</f>
        <v>2</v>
      </c>
      <c r="BC298" s="30" t="str">
        <f>IF(AND(Data!$AL298&gt;Data!$AM298,Data!$AL298&gt;Data!$AN298),"1",IF(AND(Data!$AM298&gt;Data!$AL298,Data!$AM298&gt;Data!$AN298),IF(Data!$AM298&lt;2.5*Data!$AL298,"1.2",IF(OR(Data!$AL298&gt;2.5,Data!$AL298+Data!$AM298+Data!$AN298&lt;9),"2.2","2")),IF(AND(Data!$AN298&gt;3.5*Data!$AL298,Data!$AN298&gt;3.5*Data!$AM298,Data!$AL298+Data!$AM298+Data!$AN298&gt;11,Data!$AL298+Data!$AM298&lt;2,Data!$U298&gt;=18),"3",IF((Data!$AL298&gt;3*Data!$AM298),"1.3",IF(AND(Data!$AM298&gt;3*Data!$AL298,Data!$AM298&gt;2),"2.3","3.3")))))</f>
        <v>1.2</v>
      </c>
      <c r="BD298" s="30" t="str">
        <f>IF(AND(Data!$AS298&gt;Data!$AT298,Data!$AS298&gt;Data!$AU298),"1",IF(AND(Data!$AT298&gt;Data!$AS298,Data!$AT298&gt;Data!$AU298),IF(Data!$AT298&lt;2.5*Data!$AS298,"1.2",IF(OR(Data!$AS298&gt;2.5,Data!$AS298+Data!$AT298+Data!$AU298&lt;9),"2.2","2")),IF(AND(Data!$AU298&gt;3.5*Data!$AS298,Data!$AU298&gt;3.5*Data!$AT298,Data!$AS298+Data!$AT298+Data!$AU298&gt;11,Data!$AS298+Data!$AT298&lt;2,Data!$Y298&gt;=18),"3",IF((Data!$AS298&gt;3*Data!$AT298),"1.3",IF(AND(Data!$AT298&gt;3*Data!$AS298,Data!$AT298&gt;2),"2.3","3.3")))))</f>
        <v>2</v>
      </c>
      <c r="BE298" s="30" t="str">
        <f t="array" ref="BE298">XLOOKUP(Data!$O298,Data!$K298:$N298,$K$1:$N$1,"?",0,1)&amp;XLOOKUP(Data!$P298,Data!$K298:$N298,$K$1:$N$1,"?",0,1)&amp;XLOOKUP(Data!$Q298,Data!$K298:$N298,$K$1:$N$1,"?",0,1)</f>
        <v>DCI</v>
      </c>
      <c r="BF298" s="30" t="str">
        <f t="array" ref="BF298">XLOOKUP(Data!$S298,Data!$C298:$F298,$C$1:$F$1,"?",0,1)&amp;XLOOKUP(Data!$T298,Data!$C298:$F298,$C$1:$F$1,"?",0,1)&amp;XLOOKUP(Data!$U298,Data!$C298:$F298,$C$1:$F$1,"?",0,1)</f>
        <v>DCI</v>
      </c>
      <c r="BG298" s="30" t="str">
        <f t="array" ref="BG298">XLOOKUP(Data!$W298,Data!$G298:$J298,$G$1:$J$1,"?",0,1)&amp;XLOOKUP(Data!$X298,Data!$G298:$J298,$G$1:$J$1,"?",0,1)&amp;XLOOKUP(Data!$Y298,Data!$G298:$J298,$G$1:$J$1,"?",0,1)</f>
        <v>CDS</v>
      </c>
      <c r="BH298" s="30" t="str">
        <f>VLOOKUP(LEFT(Data!$BE298,Data!$BB298),'Key 2'!$A$1:$C$40,2,FALSE)</f>
        <v>DC</v>
      </c>
      <c r="BI298" s="30" t="str">
        <f>VLOOKUP(LEFT(Data!$BF298,Data!$BC298),'Key 2'!$A$1:$C$40,2,FALSE)</f>
        <v>D</v>
      </c>
      <c r="BJ298" s="30" t="str">
        <f>VLOOKUP(LEFT(Data!$BG298,Data!$BD298),'Key 2'!$A$1:$C$40,2,FALSE)</f>
        <v>DC</v>
      </c>
      <c r="BK298" s="30" t="str">
        <f>IF(AND(Data!$AV298&gt;=15,Data!$O298&gt;=20),"DG",IF(AND(Data!$AW298&gt;=15,Data!$S298&gt;=20),"MG",IF(AND(Data!$AV298&gt;=15,Data!$W298&gt;=20),"LG","0")))</f>
        <v>DG</v>
      </c>
      <c r="BL298" s="30" t="str">
        <f>IF(AND(Data!$BK298="DG",Data!$AW298&gt;=15,Data!$S298&gt;=20,Data!$BH298&lt;&gt;Data!$BI298),"MG","LG")</f>
        <v>LG</v>
      </c>
      <c r="BM298" s="30" t="str">
        <f>IF(Data!$BK298="DG",Data!$BH298,IF(Data!$BK298="MG",Data!$BI298,Data!$BJ298))</f>
        <v>DC</v>
      </c>
      <c r="BN298" s="30" t="str">
        <f>IF(Data!$BL298="DG",Data!$BH298,IF(Data!$BL298="MG",Data!$BI298,Data!$BJ298))</f>
        <v>DC</v>
      </c>
      <c r="BO298" s="40"/>
      <c r="BP298" s="40"/>
      <c r="BQ298" s="40"/>
      <c r="BR298" s="41"/>
      <c r="BS298" s="41"/>
      <c r="BT298" s="41" t="str">
        <f>VLOOKUP(Data!$BR298,'Key 1'!$B$1:$D$15,2,FALSE)</f>
        <v>TI</v>
      </c>
      <c r="BU298" s="41" t="str">
        <f>VLOOKUP(Data!$BS298,'Key 1'!$B$1:$D$15,2,FALSE)</f>
        <v>TI</v>
      </c>
      <c r="BV298" s="41">
        <f>VLOOKUP(Data!$BR298,'Key 1'!$B$1:$D$15,3,FALSE)</f>
        <v>0</v>
      </c>
      <c r="BW298" s="41">
        <f>VLOOKUP(Data!$BS298,'Key 1'!$B$1:$D$15,3,FALSE)</f>
        <v>0</v>
      </c>
      <c r="BX298" s="41" t="str">
        <f>IF(Data!$BK298="DG",IF(INT(Data!$BB298)-Data!$BB298&lt;0,"Low","High"),IF(Data!$BK298="MG",IF(INT(Data!$BC298)-Data!$BC298&lt;0,"Low","High"),IF(Data!$BK298="LG",IF(INT(Data!$BD298)-Data!$BD298&lt;0,"Low","High"),"High")))</f>
        <v>High</v>
      </c>
      <c r="BY298" s="41" t="str">
        <f>IF(Data!$BL298="DG",IF(INT(Data!$BB298)-Data!$BB298&lt;0,"Low","High"),IF(Data!$BL298="MG",IF(INT(Data!$BC298)-Data!$BC298&lt;0,"Low","High"),IF(Data!$BL298="LG",IF(INT(Data!$BD298)-Data!$BD298&lt;0,"Low","High"),"High")))</f>
        <v>High</v>
      </c>
      <c r="BZ298" s="41" t="str">
        <f>IF(AND(Data!$BX298="High",Data!$BY298="High"),"High","Low")</f>
        <v>High</v>
      </c>
      <c r="CA298" s="41" t="str">
        <f>IF(AND(Data!$BM298=Data!$BT298,Data!$BN298=Data!$BU298),"Matched",IF(Data!$BM298=Data!$BT298,"Sec Missed", IF(Data!$BN298=Data!$BU298," Pri Missed", "Both Missed")))</f>
        <v>Both Missed</v>
      </c>
      <c r="CB298" s="42">
        <v>100.0</v>
      </c>
      <c r="CC298" s="42">
        <v>100.0</v>
      </c>
      <c r="CD298" s="42">
        <v>100.0</v>
      </c>
      <c r="CE298" s="43" t="s">
        <v>17</v>
      </c>
      <c r="CF298" s="43" t="s">
        <v>0</v>
      </c>
      <c r="CG298" s="43" t="s">
        <v>17</v>
      </c>
      <c r="CH298" s="45" t="s">
        <v>17</v>
      </c>
      <c r="CI298" s="43" t="s">
        <v>97</v>
      </c>
      <c r="CJ298" s="42">
        <v>100.0</v>
      </c>
      <c r="CK298" s="43" t="s">
        <v>0</v>
      </c>
      <c r="CL298" s="43" t="s">
        <v>102</v>
      </c>
      <c r="CM298" s="42">
        <v>100.0</v>
      </c>
      <c r="CN298" s="43" t="s">
        <v>99</v>
      </c>
      <c r="CO298" s="1"/>
      <c r="CP298" s="1"/>
      <c r="CQ298" s="1"/>
      <c r="CR298" s="1"/>
      <c r="CS298" s="1"/>
      <c r="CT298" s="1"/>
      <c r="CU298" s="1"/>
    </row>
    <row r="299" ht="48.0" customHeight="1">
      <c r="A299" s="28">
        <v>2453.0</v>
      </c>
      <c r="B299" s="29">
        <v>28.0</v>
      </c>
      <c r="C299" s="30">
        <v>14.0</v>
      </c>
      <c r="D299" s="30">
        <v>26.125</v>
      </c>
      <c r="E299" s="30">
        <v>10.0</v>
      </c>
      <c r="F299" s="30">
        <v>13.0</v>
      </c>
      <c r="G299" s="30">
        <v>24.0</v>
      </c>
      <c r="H299" s="30">
        <v>20.0</v>
      </c>
      <c r="I299" s="30">
        <v>1.8823529411764706</v>
      </c>
      <c r="J299" s="30">
        <v>16.0</v>
      </c>
      <c r="K299" s="30">
        <v>19.0</v>
      </c>
      <c r="L299" s="30">
        <v>24.25</v>
      </c>
      <c r="M299" s="30">
        <v>3.0</v>
      </c>
      <c r="N299" s="30">
        <v>14.0</v>
      </c>
      <c r="O299" s="31">
        <f>LARGE(Data!$K299:$N299,1)</f>
        <v>24.25</v>
      </c>
      <c r="P299" s="31">
        <f>LARGE(Data!$K299:$N299,2)</f>
        <v>19</v>
      </c>
      <c r="Q299" s="31">
        <f>LARGE(Data!$K299:$N299,3)</f>
        <v>14</v>
      </c>
      <c r="R299" s="31">
        <f>LARGE(Data!$K299:$N299,4)</f>
        <v>3</v>
      </c>
      <c r="S299" s="32">
        <f>LARGE(Data!$C299:$F299,1)</f>
        <v>26.125</v>
      </c>
      <c r="T299" s="32">
        <f>LARGE(Data!$C299:$F299,2)</f>
        <v>14</v>
      </c>
      <c r="U299" s="32">
        <f>LARGE(Data!$C299:$F299,3)</f>
        <v>13</v>
      </c>
      <c r="V299" s="32">
        <f>LARGE(Data!$C299:$F299,4)</f>
        <v>10</v>
      </c>
      <c r="W299" s="33">
        <f>LARGE(Data!$G299:$J299,1)</f>
        <v>24</v>
      </c>
      <c r="X299" s="33">
        <f>LARGE(Data!$G299:$J299,2)</f>
        <v>20</v>
      </c>
      <c r="Y299" s="33">
        <f>LARGE(Data!$G299:$J299,3)</f>
        <v>16</v>
      </c>
      <c r="Z299" s="33">
        <f>LARGE(Data!$G299:$J299,4)</f>
        <v>1.882352941</v>
      </c>
      <c r="AA299" s="30">
        <f>Data!$O299-Data!$P299</f>
        <v>5.25</v>
      </c>
      <c r="AB299" s="30">
        <f>Data!$P299-Data!$Q299</f>
        <v>5</v>
      </c>
      <c r="AC299" s="30">
        <f>Data!$Q299-Data!$R299</f>
        <v>11</v>
      </c>
      <c r="AD299" s="30">
        <f>(Data!$AA299+Data!$AB299)/SUM(Data!$AA299:$AC299)</f>
        <v>0.4823529412</v>
      </c>
      <c r="AE299" s="31">
        <f>Data!$AA299^2/SQRT(Data!$AA299^2+Data!$AB299^2+Data!$AC299^2)</f>
        <v>2.092139592</v>
      </c>
      <c r="AF299" s="31">
        <f>Data!$AB299^2/SQRT(Data!$AA299^2+Data!$AB299^2+Data!$AC299^2)</f>
        <v>1.897632283</v>
      </c>
      <c r="AG299" s="31">
        <f>Data!$AC299^2/SQRT(Data!$AA299^2+Data!$AB299^2+Data!$AC299^2)</f>
        <v>9.184540251</v>
      </c>
      <c r="AH299" s="30">
        <f>Data!$S299-Data!$T299</f>
        <v>12.125</v>
      </c>
      <c r="AI299" s="30">
        <f>Data!$T299-Data!$U299</f>
        <v>1</v>
      </c>
      <c r="AJ299" s="30">
        <f>Data!$U299-Data!$V299</f>
        <v>3</v>
      </c>
      <c r="AK299" s="30">
        <f>(Data!$AH299+Data!$AI299)/(Data!$AH299+Data!$AI299+Data!$AJ299)</f>
        <v>0.8139534884</v>
      </c>
      <c r="AL299" s="32">
        <f>Data!$AH299^2/SQRT(Data!$AH299^2+Data!$AI299^2+Data!$AJ299^2)</f>
        <v>11.7325404</v>
      </c>
      <c r="AM299" s="32">
        <f>Data!$AI299^2/SQRT(Data!$AH299^2+Data!$AI299^2+Data!$AJ299^2)</f>
        <v>0.07980471737</v>
      </c>
      <c r="AN299" s="32">
        <f>Data!$AJ299^2/SQRT(Data!$AH299^2+Data!$AI299^2+Data!$AJ299^2)</f>
        <v>0.7182424563</v>
      </c>
      <c r="AO299" s="30">
        <f>Data!$W299-Data!$X299</f>
        <v>4</v>
      </c>
      <c r="AP299" s="30">
        <f>Data!$X299-Data!$Y299</f>
        <v>4</v>
      </c>
      <c r="AQ299" s="30">
        <f>Data!$Y299-Data!$Z299</f>
        <v>14.11764706</v>
      </c>
      <c r="AR299" s="30">
        <f>(Data!$AO299+Data!$AP299)/(Data!$AO299+Data!$AP299+Data!$AQ299)</f>
        <v>0.3617021277</v>
      </c>
      <c r="AS299" s="33">
        <f>Data!$AO299^2/SQRT(Data!$AO299^2+Data!$AP299^2+Data!$AQ299^2)</f>
        <v>1.052021692</v>
      </c>
      <c r="AT299" s="33">
        <f>Data!$AP299^2/SQRT(Data!$AO299^2+Data!$AP299^2+Data!$AQ299^2)</f>
        <v>1.052021692</v>
      </c>
      <c r="AU299" s="33">
        <f>Data!$AQ299^2/SQRT(Data!$AO299^2+Data!$AP299^2+Data!$AQ299^2)</f>
        <v>13.10476848</v>
      </c>
      <c r="AV299" s="34">
        <f>_xlfn.VAR.P(Data!$K299:$N299)</f>
        <v>61.63671875</v>
      </c>
      <c r="AW299" s="35">
        <f>_xlfn.VAR.P(Data!$C299:$F299)</f>
        <v>37.83105469</v>
      </c>
      <c r="AX299" s="36">
        <f>_xlfn.VAR.P(Data!$G299:$J299)</f>
        <v>69.5467128</v>
      </c>
      <c r="AY299" s="37"/>
      <c r="AZ299" s="38"/>
      <c r="BA299" s="39"/>
      <c r="BB299" s="30" t="str">
        <f>IF(AND(Data!$AE299&gt;Data!$AF299,Data!$AE299&gt;Data!$AG299),"1",IF(AND(Data!$AF299&gt;Data!$AE299,Data!$AF299&gt;Data!$AG299),IF(Data!$AF299&lt;2.5*Data!$AE299,"1.2",IF(OR(Data!$AE299&gt;2.5,Data!$AE299+Data!$AF299+Data!$AG299&lt;9),"2.2","2")),IF(AND(Data!$AG299&gt;3.5*Data!$AE299,Data!$AG299&gt;3.5*Data!$AF299,Data!$AE299+Data!$AF299+Data!$AG299&gt;11,Data!$AE299+Data!$AF299&lt;2,Data!$Q299&gt;=18),"3",IF((Data!$AE299&gt;3*Data!$AF299),"1.3",IF(AND(Data!$AF299&gt;3*Data!$AE299,Data!$AF299&gt;2),"2.3","3.3")))))</f>
        <v>3.3</v>
      </c>
      <c r="BC299" s="30" t="str">
        <f>IF(AND(Data!$AL299&gt;Data!$AM299,Data!$AL299&gt;Data!$AN299),"1",IF(AND(Data!$AM299&gt;Data!$AL299,Data!$AM299&gt;Data!$AN299),IF(Data!$AM299&lt;2.5*Data!$AL299,"1.2",IF(OR(Data!$AL299&gt;2.5,Data!$AL299+Data!$AM299+Data!$AN299&lt;9),"2.2","2")),IF(AND(Data!$AN299&gt;3.5*Data!$AL299,Data!$AN299&gt;3.5*Data!$AM299,Data!$AL299+Data!$AM299+Data!$AN299&gt;11,Data!$AL299+Data!$AM299&lt;2,Data!$U299&gt;=18),"3",IF((Data!$AL299&gt;3*Data!$AM299),"1.3",IF(AND(Data!$AM299&gt;3*Data!$AL299,Data!$AM299&gt;2),"2.3","3.3")))))</f>
        <v>1</v>
      </c>
      <c r="BD299" s="30" t="str">
        <f>IF(AND(Data!$AS299&gt;Data!$AT299,Data!$AS299&gt;Data!$AU299),"1",IF(AND(Data!$AT299&gt;Data!$AS299,Data!$AT299&gt;Data!$AU299),IF(Data!$AT299&lt;2.5*Data!$AS299,"1.2",IF(OR(Data!$AS299&gt;2.5,Data!$AS299+Data!$AT299+Data!$AU299&lt;9),"2.2","2")),IF(AND(Data!$AU299&gt;3.5*Data!$AS299,Data!$AU299&gt;3.5*Data!$AT299,Data!$AS299+Data!$AT299+Data!$AU299&gt;11,Data!$AS299+Data!$AT299&lt;2,Data!$Y299&gt;=18),"3",IF((Data!$AS299&gt;3*Data!$AT299),"1.3",IF(AND(Data!$AT299&gt;3*Data!$AS299,Data!$AT299&gt;2),"2.3","3.3")))))</f>
        <v>3.3</v>
      </c>
      <c r="BE299" s="30" t="str">
        <f t="array" ref="BE299">XLOOKUP(Data!$O299,Data!$K299:$N299,$K$1:$N$1,"?",0,1)&amp;XLOOKUP(Data!$P299,Data!$K299:$N299,$K$1:$N$1,"?",0,1)&amp;XLOOKUP(Data!$Q299,Data!$K299:$N299,$K$1:$N$1,"?",0,1)</f>
        <v>IDC</v>
      </c>
      <c r="BF299" s="30" t="str">
        <f t="array" ref="BF299">XLOOKUP(Data!$S299,Data!$C299:$F299,$C$1:$F$1,"?",0,1)&amp;XLOOKUP(Data!$T299,Data!$C299:$F299,$C$1:$F$1,"?",0,1)&amp;XLOOKUP(Data!$U299,Data!$C299:$F299,$C$1:$F$1,"?",0,1)</f>
        <v>IDC</v>
      </c>
      <c r="BG299" s="30" t="str">
        <f t="array" ref="BG299">XLOOKUP(Data!$W299,Data!$G299:$J299,$G$1:$J$1,"?",0,1)&amp;XLOOKUP(Data!$X299,Data!$G299:$J299,$G$1:$J$1,"?",0,1)&amp;XLOOKUP(Data!$Y299,Data!$G299:$J299,$G$1:$J$1,"?",0,1)</f>
        <v>DIC</v>
      </c>
      <c r="BH299" s="30" t="str">
        <f>VLOOKUP(LEFT(Data!$BE299,Data!$BB299),'Key 2'!$A$1:$C$40,2,FALSE)</f>
        <v>DIC</v>
      </c>
      <c r="BI299" s="30" t="str">
        <f>VLOOKUP(LEFT(Data!$BF299,Data!$BC299),'Key 2'!$A$1:$C$40,2,FALSE)</f>
        <v>I</v>
      </c>
      <c r="BJ299" s="30" t="str">
        <f>VLOOKUP(LEFT(Data!$BG299,Data!$BD299),'Key 2'!$A$1:$C$40,2,FALSE)</f>
        <v>DIC</v>
      </c>
      <c r="BK299" s="30" t="str">
        <f>IF(AND(Data!$AV299&gt;=15,Data!$O299&gt;=20),"DG",IF(AND(Data!$AW299&gt;=15,Data!$S299&gt;=20),"MG",IF(AND(Data!$AV299&gt;=15,Data!$W299&gt;=20),"LG","0")))</f>
        <v>DG</v>
      </c>
      <c r="BL299" s="30" t="str">
        <f>IF(AND(Data!$BK299="DG",Data!$AW299&gt;=15,Data!$S299&gt;=20,Data!$BH299&lt;&gt;Data!$BI299),"MG","LG")</f>
        <v>MG</v>
      </c>
      <c r="BM299" s="30" t="str">
        <f>IF(Data!$BK299="DG",Data!$BH299,IF(Data!$BK299="MG",Data!$BI299,Data!$BJ299))</f>
        <v>DIC</v>
      </c>
      <c r="BN299" s="30" t="str">
        <f>IF(Data!$BL299="DG",Data!$BH299,IF(Data!$BL299="MG",Data!$BI299,Data!$BJ299))</f>
        <v>I</v>
      </c>
      <c r="BO299" s="40"/>
      <c r="BP299" s="40"/>
      <c r="BQ299" s="40"/>
      <c r="BR299" s="41"/>
      <c r="BS299" s="41"/>
      <c r="BT299" s="41" t="str">
        <f>VLOOKUP(Data!$BR299,'Key 1'!$B$1:$D$15,2,FALSE)</f>
        <v>TI</v>
      </c>
      <c r="BU299" s="41" t="str">
        <f>VLOOKUP(Data!$BS299,'Key 1'!$B$1:$D$15,2,FALSE)</f>
        <v>TI</v>
      </c>
      <c r="BV299" s="41">
        <f>VLOOKUP(Data!$BR299,'Key 1'!$B$1:$D$15,3,FALSE)</f>
        <v>0</v>
      </c>
      <c r="BW299" s="41">
        <f>VLOOKUP(Data!$BS299,'Key 1'!$B$1:$D$15,3,FALSE)</f>
        <v>0</v>
      </c>
      <c r="BX299" s="41" t="str">
        <f>IF(Data!$BK299="DG",IF(INT(Data!$BB299)-Data!$BB299&lt;0,"Low","High"),IF(Data!$BK299="MG",IF(INT(Data!$BC299)-Data!$BC299&lt;0,"Low","High"),IF(Data!$BK299="LG",IF(INT(Data!$BD299)-Data!$BD299&lt;0,"Low","High"),"High")))</f>
        <v>Low</v>
      </c>
      <c r="BY299" s="41" t="str">
        <f>IF(Data!$BL299="DG",IF(INT(Data!$BB299)-Data!$BB299&lt;0,"Low","High"),IF(Data!$BL299="MG",IF(INT(Data!$BC299)-Data!$BC299&lt;0,"Low","High"),IF(Data!$BL299="LG",IF(INT(Data!$BD299)-Data!$BD299&lt;0,"Low","High"),"High")))</f>
        <v>High</v>
      </c>
      <c r="BZ299" s="41" t="str">
        <f>IF(AND(Data!$BX299="High",Data!$BY299="High"),"High","Low")</f>
        <v>Low</v>
      </c>
      <c r="CA299" s="41" t="str">
        <f>IF(AND(Data!$BM299=Data!$BT299,Data!$BN299=Data!$BU299),"Matched",IF(Data!$BM299=Data!$BT299,"Sec Missed", IF(Data!$BN299=Data!$BU299," Pri Missed", "Both Missed")))</f>
        <v>Both Missed</v>
      </c>
      <c r="CB299" s="42">
        <v>88.7</v>
      </c>
      <c r="CC299" s="42">
        <v>100.0</v>
      </c>
      <c r="CD299" s="42">
        <v>100.0</v>
      </c>
      <c r="CE299" s="43" t="s">
        <v>101</v>
      </c>
      <c r="CF299" s="43" t="s">
        <v>1</v>
      </c>
      <c r="CG299" s="43" t="s">
        <v>15</v>
      </c>
      <c r="CH299" s="45" t="s">
        <v>101</v>
      </c>
      <c r="CI299" s="43" t="s">
        <v>97</v>
      </c>
      <c r="CJ299" s="42">
        <v>88.7</v>
      </c>
      <c r="CK299" s="43" t="s">
        <v>1</v>
      </c>
      <c r="CL299" s="43" t="s">
        <v>102</v>
      </c>
      <c r="CM299" s="42">
        <v>100.0</v>
      </c>
      <c r="CN299" s="43" t="s">
        <v>99</v>
      </c>
      <c r="CO299" s="1"/>
      <c r="CP299" s="1"/>
      <c r="CQ299" s="1"/>
      <c r="CR299" s="1"/>
      <c r="CS299" s="1"/>
      <c r="CT299" s="1"/>
      <c r="CU299" s="1"/>
    </row>
    <row r="300" ht="48.0" customHeight="1">
      <c r="A300" s="28">
        <v>2454.0</v>
      </c>
      <c r="B300" s="29">
        <v>28.0</v>
      </c>
      <c r="C300" s="30">
        <v>14.0</v>
      </c>
      <c r="D300" s="30">
        <v>12.0</v>
      </c>
      <c r="E300" s="30">
        <v>10.0</v>
      </c>
      <c r="F300" s="30">
        <v>26.0</v>
      </c>
      <c r="G300" s="30">
        <v>9.0</v>
      </c>
      <c r="H300" s="30">
        <v>25.0</v>
      </c>
      <c r="I300" s="30">
        <v>5.0</v>
      </c>
      <c r="J300" s="30">
        <v>24.0</v>
      </c>
      <c r="K300" s="30">
        <v>11.0</v>
      </c>
      <c r="L300" s="30">
        <v>17.5</v>
      </c>
      <c r="M300" s="30">
        <v>6.0</v>
      </c>
      <c r="N300" s="30">
        <v>25.166666666666654</v>
      </c>
      <c r="O300" s="31">
        <f>LARGE(Data!$K300:$N300,1)</f>
        <v>25.16666667</v>
      </c>
      <c r="P300" s="31">
        <f>LARGE(Data!$K300:$N300,2)</f>
        <v>17.5</v>
      </c>
      <c r="Q300" s="31">
        <f>LARGE(Data!$K300:$N300,3)</f>
        <v>11</v>
      </c>
      <c r="R300" s="31">
        <f>LARGE(Data!$K300:$N300,4)</f>
        <v>6</v>
      </c>
      <c r="S300" s="32">
        <f>LARGE(Data!$C300:$F300,1)</f>
        <v>26</v>
      </c>
      <c r="T300" s="32">
        <f>LARGE(Data!$C300:$F300,2)</f>
        <v>14</v>
      </c>
      <c r="U300" s="32">
        <f>LARGE(Data!$C300:$F300,3)</f>
        <v>12</v>
      </c>
      <c r="V300" s="32">
        <f>LARGE(Data!$C300:$F300,4)</f>
        <v>10</v>
      </c>
      <c r="W300" s="33">
        <f>LARGE(Data!$G300:$J300,1)</f>
        <v>25</v>
      </c>
      <c r="X300" s="33">
        <f>LARGE(Data!$G300:$J300,2)</f>
        <v>24</v>
      </c>
      <c r="Y300" s="33">
        <f>LARGE(Data!$G300:$J300,3)</f>
        <v>9</v>
      </c>
      <c r="Z300" s="33">
        <f>LARGE(Data!$G300:$J300,4)</f>
        <v>5</v>
      </c>
      <c r="AA300" s="30">
        <f>Data!$O300-Data!$P300</f>
        <v>7.666666667</v>
      </c>
      <c r="AB300" s="30">
        <f>Data!$P300-Data!$Q300</f>
        <v>6.5</v>
      </c>
      <c r="AC300" s="30">
        <f>Data!$Q300-Data!$R300</f>
        <v>5</v>
      </c>
      <c r="AD300" s="30">
        <f>(Data!$AA300+Data!$AB300)/SUM(Data!$AA300:$AC300)</f>
        <v>0.7391304348</v>
      </c>
      <c r="AE300" s="31">
        <f>Data!$AA300^2/SQRT(Data!$AA300^2+Data!$AB300^2+Data!$AC300^2)</f>
        <v>5.235763526</v>
      </c>
      <c r="AF300" s="31">
        <f>Data!$AB300^2/SQRT(Data!$AA300^2+Data!$AB300^2+Data!$AC300^2)</f>
        <v>3.76351433</v>
      </c>
      <c r="AG300" s="31">
        <f>Data!$AC300^2/SQRT(Data!$AA300^2+Data!$AB300^2+Data!$AC300^2)</f>
        <v>2.226931556</v>
      </c>
      <c r="AH300" s="30">
        <f>Data!$S300-Data!$T300</f>
        <v>12</v>
      </c>
      <c r="AI300" s="30">
        <f>Data!$T300-Data!$U300</f>
        <v>2</v>
      </c>
      <c r="AJ300" s="30">
        <f>Data!$U300-Data!$V300</f>
        <v>2</v>
      </c>
      <c r="AK300" s="30">
        <f>(Data!$AH300+Data!$AI300)/(Data!$AH300+Data!$AI300+Data!$AJ300)</f>
        <v>0.875</v>
      </c>
      <c r="AL300" s="32">
        <f>Data!$AH300^2/SQRT(Data!$AH300^2+Data!$AI300^2+Data!$AJ300^2)</f>
        <v>11.67994232</v>
      </c>
      <c r="AM300" s="32">
        <f>Data!$AI300^2/SQRT(Data!$AH300^2+Data!$AI300^2+Data!$AJ300^2)</f>
        <v>0.3244428423</v>
      </c>
      <c r="AN300" s="32">
        <f>Data!$AJ300^2/SQRT(Data!$AH300^2+Data!$AI300^2+Data!$AJ300^2)</f>
        <v>0.3244428423</v>
      </c>
      <c r="AO300" s="30">
        <f>Data!$W300-Data!$X300</f>
        <v>1</v>
      </c>
      <c r="AP300" s="30">
        <f>Data!$X300-Data!$Y300</f>
        <v>15</v>
      </c>
      <c r="AQ300" s="30">
        <f>Data!$Y300-Data!$Z300</f>
        <v>4</v>
      </c>
      <c r="AR300" s="30">
        <f>(Data!$AO300+Data!$AP300)/(Data!$AO300+Data!$AP300+Data!$AQ300)</f>
        <v>0.8</v>
      </c>
      <c r="AS300" s="33">
        <f>Data!$AO300^2/SQRT(Data!$AO300^2+Data!$AP300^2+Data!$AQ300^2)</f>
        <v>0.06428243465</v>
      </c>
      <c r="AT300" s="33">
        <f>Data!$AP300^2/SQRT(Data!$AO300^2+Data!$AP300^2+Data!$AQ300^2)</f>
        <v>14.4635478</v>
      </c>
      <c r="AU300" s="33">
        <f>Data!$AQ300^2/SQRT(Data!$AO300^2+Data!$AP300^2+Data!$AQ300^2)</f>
        <v>1.028518954</v>
      </c>
      <c r="AV300" s="34">
        <f>_xlfn.VAR.P(Data!$K300:$N300)</f>
        <v>51.64583333</v>
      </c>
      <c r="AW300" s="35">
        <f>_xlfn.VAR.P(Data!$C300:$F300)</f>
        <v>38.75</v>
      </c>
      <c r="AX300" s="36">
        <f>_xlfn.VAR.P(Data!$G300:$J300)</f>
        <v>78.6875</v>
      </c>
      <c r="AY300" s="37"/>
      <c r="AZ300" s="38"/>
      <c r="BA300" s="39"/>
      <c r="BB300" s="30" t="str">
        <f>IF(AND(Data!$AE300&gt;Data!$AF300,Data!$AE300&gt;Data!$AG300),"1",IF(AND(Data!$AF300&gt;Data!$AE300,Data!$AF300&gt;Data!$AG300),IF(Data!$AF300&lt;2.5*Data!$AE300,"1.2",IF(OR(Data!$AE300&gt;2.5,Data!$AE300+Data!$AF300+Data!$AG300&lt;9),"2.2","2")),IF(AND(Data!$AG300&gt;3.5*Data!$AE300,Data!$AG300&gt;3.5*Data!$AF300,Data!$AE300+Data!$AF300+Data!$AG300&gt;11,Data!$AE300+Data!$AF300&lt;2,Data!$Q300&gt;=18),"3",IF((Data!$AE300&gt;3*Data!$AF300),"1.3",IF(AND(Data!$AF300&gt;3*Data!$AE300,Data!$AF300&gt;2),"2.3","3.3")))))</f>
        <v>1</v>
      </c>
      <c r="BC300" s="30" t="str">
        <f>IF(AND(Data!$AL300&gt;Data!$AM300,Data!$AL300&gt;Data!$AN300),"1",IF(AND(Data!$AM300&gt;Data!$AL300,Data!$AM300&gt;Data!$AN300),IF(Data!$AM300&lt;2.5*Data!$AL300,"1.2",IF(OR(Data!$AL300&gt;2.5,Data!$AL300+Data!$AM300+Data!$AN300&lt;9),"2.2","2")),IF(AND(Data!$AN300&gt;3.5*Data!$AL300,Data!$AN300&gt;3.5*Data!$AM300,Data!$AL300+Data!$AM300+Data!$AN300&gt;11,Data!$AL300+Data!$AM300&lt;2,Data!$U300&gt;=18),"3",IF((Data!$AL300&gt;3*Data!$AM300),"1.3",IF(AND(Data!$AM300&gt;3*Data!$AL300,Data!$AM300&gt;2),"2.3","3.3")))))</f>
        <v>1</v>
      </c>
      <c r="BD300" s="30" t="str">
        <f>IF(AND(Data!$AS300&gt;Data!$AT300,Data!$AS300&gt;Data!$AU300),"1",IF(AND(Data!$AT300&gt;Data!$AS300,Data!$AT300&gt;Data!$AU300),IF(Data!$AT300&lt;2.5*Data!$AS300,"1.2",IF(OR(Data!$AS300&gt;2.5,Data!$AS300+Data!$AT300+Data!$AU300&lt;9),"2.2","2")),IF(AND(Data!$AU300&gt;3.5*Data!$AS300,Data!$AU300&gt;3.5*Data!$AT300,Data!$AS300+Data!$AT300+Data!$AU300&gt;11,Data!$AS300+Data!$AT300&lt;2,Data!$Y300&gt;=18),"3",IF((Data!$AS300&gt;3*Data!$AT300),"1.3",IF(AND(Data!$AT300&gt;3*Data!$AS300,Data!$AT300&gt;2),"2.3","3.3")))))</f>
        <v>2</v>
      </c>
      <c r="BE300" s="30" t="str">
        <f t="array" ref="BE300">XLOOKUP(Data!$O300,Data!$K300:$N300,$K$1:$N$1,"?",0,1)&amp;XLOOKUP(Data!$P300,Data!$K300:$N300,$K$1:$N$1,"?",0,1)&amp;XLOOKUP(Data!$Q300,Data!$K300:$N300,$K$1:$N$1,"?",0,1)</f>
        <v>CID</v>
      </c>
      <c r="BF300" s="30" t="str">
        <f t="array" ref="BF300">XLOOKUP(Data!$S300,Data!$C300:$F300,$C$1:$F$1,"?",0,1)&amp;XLOOKUP(Data!$T300,Data!$C300:$F300,$C$1:$F$1,"?",0,1)&amp;XLOOKUP(Data!$U300,Data!$C300:$F300,$C$1:$F$1,"?",0,1)</f>
        <v>CDI</v>
      </c>
      <c r="BG300" s="30" t="str">
        <f t="array" ref="BG300">XLOOKUP(Data!$W300,Data!$G300:$J300,$G$1:$J$1,"?",0,1)&amp;XLOOKUP(Data!$X300,Data!$G300:$J300,$G$1:$J$1,"?",0,1)&amp;XLOOKUP(Data!$Y300,Data!$G300:$J300,$G$1:$J$1,"?",0,1)</f>
        <v>ICD</v>
      </c>
      <c r="BH300" s="30" t="str">
        <f>VLOOKUP(LEFT(Data!$BE300,Data!$BB300),'Key 2'!$A$1:$C$40,2,FALSE)</f>
        <v>C</v>
      </c>
      <c r="BI300" s="30" t="str">
        <f>VLOOKUP(LEFT(Data!$BF300,Data!$BC300),'Key 2'!$A$1:$C$40,2,FALSE)</f>
        <v>C</v>
      </c>
      <c r="BJ300" s="30" t="str">
        <f>VLOOKUP(LEFT(Data!$BG300,Data!$BD300),'Key 2'!$A$1:$C$40,2,FALSE)</f>
        <v>IC</v>
      </c>
      <c r="BK300" s="30" t="str">
        <f>IF(AND(Data!$AV300&gt;=15,Data!$O300&gt;=20),"DG",IF(AND(Data!$AW300&gt;=15,Data!$S300&gt;=20),"MG",IF(AND(Data!$AV300&gt;=15,Data!$W300&gt;=20),"LG","0")))</f>
        <v>DG</v>
      </c>
      <c r="BL300" s="30" t="str">
        <f>IF(AND(Data!$BK300="DG",Data!$AW300&gt;=15,Data!$S300&gt;=20,Data!$BH300&lt;&gt;Data!$BI300),"MG","LG")</f>
        <v>LG</v>
      </c>
      <c r="BM300" s="30" t="str">
        <f>IF(Data!$BK300="DG",Data!$BH300,IF(Data!$BK300="MG",Data!$BI300,Data!$BJ300))</f>
        <v>C</v>
      </c>
      <c r="BN300" s="30" t="str">
        <f>IF(Data!$BL300="DG",Data!$BH300,IF(Data!$BL300="MG",Data!$BI300,Data!$BJ300))</f>
        <v>IC</v>
      </c>
      <c r="BO300" s="40"/>
      <c r="BP300" s="40"/>
      <c r="BQ300" s="40"/>
      <c r="BR300" s="41"/>
      <c r="BS300" s="41"/>
      <c r="BT300" s="41" t="str">
        <f>VLOOKUP(Data!$BR300,'Key 1'!$B$1:$D$15,2,FALSE)</f>
        <v>TI</v>
      </c>
      <c r="BU300" s="41" t="str">
        <f>VLOOKUP(Data!$BS300,'Key 1'!$B$1:$D$15,2,FALSE)</f>
        <v>TI</v>
      </c>
      <c r="BV300" s="41">
        <f>VLOOKUP(Data!$BR300,'Key 1'!$B$1:$D$15,3,FALSE)</f>
        <v>0</v>
      </c>
      <c r="BW300" s="41">
        <f>VLOOKUP(Data!$BS300,'Key 1'!$B$1:$D$15,3,FALSE)</f>
        <v>0</v>
      </c>
      <c r="BX300" s="41" t="str">
        <f>IF(Data!$BK300="DG",IF(INT(Data!$BB300)-Data!$BB300&lt;0,"Low","High"),IF(Data!$BK300="MG",IF(INT(Data!$BC300)-Data!$BC300&lt;0,"Low","High"),IF(Data!$BK300="LG",IF(INT(Data!$BD300)-Data!$BD300&lt;0,"Low","High"),"High")))</f>
        <v>High</v>
      </c>
      <c r="BY300" s="41" t="str">
        <f>IF(Data!$BL300="DG",IF(INT(Data!$BB300)-Data!$BB300&lt;0,"Low","High"),IF(Data!$BL300="MG",IF(INT(Data!$BC300)-Data!$BC300&lt;0,"Low","High"),IF(Data!$BL300="LG",IF(INT(Data!$BD300)-Data!$BD300&lt;0,"Low","High"),"High")))</f>
        <v>High</v>
      </c>
      <c r="BZ300" s="41" t="str">
        <f>IF(AND(Data!$BX300="High",Data!$BY300="High"),"High","Low")</f>
        <v>High</v>
      </c>
      <c r="CA300" s="41" t="str">
        <f>IF(AND(Data!$BM300=Data!$BT300,Data!$BN300=Data!$BU300),"Matched",IF(Data!$BM300=Data!$BT300,"Sec Missed", IF(Data!$BN300=Data!$BU300," Pri Missed", "Both Missed")))</f>
        <v>Both Missed</v>
      </c>
      <c r="CB300" s="42">
        <v>100.0</v>
      </c>
      <c r="CC300" s="42">
        <v>100.0</v>
      </c>
      <c r="CD300" s="42">
        <v>100.0</v>
      </c>
      <c r="CE300" s="43" t="s">
        <v>3</v>
      </c>
      <c r="CF300" s="43" t="s">
        <v>3</v>
      </c>
      <c r="CG300" s="43" t="s">
        <v>96</v>
      </c>
      <c r="CH300" s="45" t="s">
        <v>3</v>
      </c>
      <c r="CI300" s="43" t="s">
        <v>97</v>
      </c>
      <c r="CJ300" s="42">
        <v>100.0</v>
      </c>
      <c r="CK300" s="43" t="s">
        <v>96</v>
      </c>
      <c r="CL300" s="43" t="s">
        <v>98</v>
      </c>
      <c r="CM300" s="42">
        <v>100.0</v>
      </c>
      <c r="CN300" s="43" t="s">
        <v>104</v>
      </c>
      <c r="CO300" s="1"/>
      <c r="CP300" s="1"/>
      <c r="CQ300" s="1"/>
      <c r="CR300" s="1"/>
      <c r="CS300" s="1"/>
      <c r="CT300" s="1"/>
      <c r="CU300" s="1"/>
    </row>
    <row r="301" ht="48.0" customHeight="1">
      <c r="A301" s="28">
        <v>2455.0</v>
      </c>
      <c r="B301" s="29">
        <v>28.0</v>
      </c>
      <c r="C301" s="30">
        <v>19.0</v>
      </c>
      <c r="D301" s="30">
        <v>20.0</v>
      </c>
      <c r="E301" s="30">
        <v>2.0</v>
      </c>
      <c r="F301" s="30">
        <v>24.0</v>
      </c>
      <c r="G301" s="30">
        <v>20.0</v>
      </c>
      <c r="H301" s="30">
        <v>2.875</v>
      </c>
      <c r="I301" s="30">
        <v>12.0</v>
      </c>
      <c r="J301" s="30">
        <v>24.0</v>
      </c>
      <c r="K301" s="30">
        <v>18.0</v>
      </c>
      <c r="L301" s="30">
        <v>8.0</v>
      </c>
      <c r="M301" s="30">
        <v>5.0</v>
      </c>
      <c r="N301" s="30">
        <v>25.0</v>
      </c>
      <c r="O301" s="31">
        <f>LARGE(Data!$K301:$N301,1)</f>
        <v>25</v>
      </c>
      <c r="P301" s="31">
        <f>LARGE(Data!$K301:$N301,2)</f>
        <v>18</v>
      </c>
      <c r="Q301" s="31">
        <f>LARGE(Data!$K301:$N301,3)</f>
        <v>8</v>
      </c>
      <c r="R301" s="31">
        <f>LARGE(Data!$K301:$N301,4)</f>
        <v>5</v>
      </c>
      <c r="S301" s="32">
        <f>LARGE(Data!$C301:$F301,1)</f>
        <v>24</v>
      </c>
      <c r="T301" s="32">
        <f>LARGE(Data!$C301:$F301,2)</f>
        <v>20</v>
      </c>
      <c r="U301" s="32">
        <f>LARGE(Data!$C301:$F301,3)</f>
        <v>19</v>
      </c>
      <c r="V301" s="32">
        <f>LARGE(Data!$C301:$F301,4)</f>
        <v>2</v>
      </c>
      <c r="W301" s="33">
        <f>LARGE(Data!$G301:$J301,1)</f>
        <v>24</v>
      </c>
      <c r="X301" s="33">
        <f>LARGE(Data!$G301:$J301,2)</f>
        <v>20</v>
      </c>
      <c r="Y301" s="33">
        <f>LARGE(Data!$G301:$J301,3)</f>
        <v>12</v>
      </c>
      <c r="Z301" s="33">
        <f>LARGE(Data!$G301:$J301,4)</f>
        <v>2.875</v>
      </c>
      <c r="AA301" s="30">
        <f>Data!$O301-Data!$P301</f>
        <v>7</v>
      </c>
      <c r="AB301" s="30">
        <f>Data!$P301-Data!$Q301</f>
        <v>10</v>
      </c>
      <c r="AC301" s="30">
        <f>Data!$Q301-Data!$R301</f>
        <v>3</v>
      </c>
      <c r="AD301" s="30">
        <f>(Data!$AA301+Data!$AB301)/SUM(Data!$AA301:$AC301)</f>
        <v>0.85</v>
      </c>
      <c r="AE301" s="31">
        <f>Data!$AA301^2/SQRT(Data!$AA301^2+Data!$AB301^2+Data!$AC301^2)</f>
        <v>3.898230692</v>
      </c>
      <c r="AF301" s="31">
        <f>Data!$AB301^2/SQRT(Data!$AA301^2+Data!$AB301^2+Data!$AC301^2)</f>
        <v>7.955572842</v>
      </c>
      <c r="AG301" s="31">
        <f>Data!$AC301^2/SQRT(Data!$AA301^2+Data!$AB301^2+Data!$AC301^2)</f>
        <v>0.7160015558</v>
      </c>
      <c r="AH301" s="30">
        <f>Data!$S301-Data!$T301</f>
        <v>4</v>
      </c>
      <c r="AI301" s="30">
        <f>Data!$T301-Data!$U301</f>
        <v>1</v>
      </c>
      <c r="AJ301" s="30">
        <f>Data!$U301-Data!$V301</f>
        <v>17</v>
      </c>
      <c r="AK301" s="30">
        <f>(Data!$AH301+Data!$AI301)/(Data!$AH301+Data!$AI301+Data!$AJ301)</f>
        <v>0.2272727273</v>
      </c>
      <c r="AL301" s="32">
        <f>Data!$AH301^2/SQRT(Data!$AH301^2+Data!$AI301^2+Data!$AJ301^2)</f>
        <v>0.9146591208</v>
      </c>
      <c r="AM301" s="32">
        <f>Data!$AI301^2/SQRT(Data!$AH301^2+Data!$AI301^2+Data!$AJ301^2)</f>
        <v>0.05716619505</v>
      </c>
      <c r="AN301" s="32">
        <f>Data!$AJ301^2/SQRT(Data!$AH301^2+Data!$AI301^2+Data!$AJ301^2)</f>
        <v>16.52103037</v>
      </c>
      <c r="AO301" s="30">
        <f>Data!$W301-Data!$X301</f>
        <v>4</v>
      </c>
      <c r="AP301" s="30">
        <f>Data!$X301-Data!$Y301</f>
        <v>8</v>
      </c>
      <c r="AQ301" s="30">
        <f>Data!$Y301-Data!$Z301</f>
        <v>9.125</v>
      </c>
      <c r="AR301" s="30">
        <f>(Data!$AO301+Data!$AP301)/(Data!$AO301+Data!$AP301+Data!$AQ301)</f>
        <v>0.5680473373</v>
      </c>
      <c r="AS301" s="33">
        <f>Data!$AO301^2/SQRT(Data!$AO301^2+Data!$AP301^2+Data!$AQ301^2)</f>
        <v>1.252196845</v>
      </c>
      <c r="AT301" s="33">
        <f>Data!$AP301^2/SQRT(Data!$AO301^2+Data!$AP301^2+Data!$AQ301^2)</f>
        <v>5.008787378</v>
      </c>
      <c r="AU301" s="33">
        <f>Data!$AQ301^2/SQRT(Data!$AO301^2+Data!$AP301^2+Data!$AQ301^2)</f>
        <v>6.516559555</v>
      </c>
      <c r="AV301" s="34">
        <f>_xlfn.VAR.P(Data!$K301:$N301)</f>
        <v>63.5</v>
      </c>
      <c r="AW301" s="35">
        <f>_xlfn.VAR.P(Data!$C301:$F301)</f>
        <v>71.1875</v>
      </c>
      <c r="AX301" s="36">
        <f>_xlfn.VAR.P(Data!$G301:$J301)</f>
        <v>65.42480469</v>
      </c>
      <c r="AY301" s="37"/>
      <c r="AZ301" s="38"/>
      <c r="BA301" s="39"/>
      <c r="BB301" s="30" t="str">
        <f>IF(AND(Data!$AE301&gt;Data!$AF301,Data!$AE301&gt;Data!$AG301),"1",IF(AND(Data!$AF301&gt;Data!$AE301,Data!$AF301&gt;Data!$AG301),IF(Data!$AF301&lt;2.5*Data!$AE301,"1.2",IF(OR(Data!$AE301&gt;2.5,Data!$AE301+Data!$AF301+Data!$AG301&lt;9),"2.2","2")),IF(AND(Data!$AG301&gt;3.5*Data!$AE301,Data!$AG301&gt;3.5*Data!$AF301,Data!$AE301+Data!$AF301+Data!$AG301&gt;11,Data!$AE301+Data!$AF301&lt;2,Data!$Q301&gt;=18),"3",IF((Data!$AE301&gt;3*Data!$AF301),"1.3",IF(AND(Data!$AF301&gt;3*Data!$AE301,Data!$AF301&gt;2),"2.3","3.3")))))</f>
        <v>1.2</v>
      </c>
      <c r="BC301" s="30" t="str">
        <f>IF(AND(Data!$AL301&gt;Data!$AM301,Data!$AL301&gt;Data!$AN301),"1",IF(AND(Data!$AM301&gt;Data!$AL301,Data!$AM301&gt;Data!$AN301),IF(Data!$AM301&lt;2.5*Data!$AL301,"1.2",IF(OR(Data!$AL301&gt;2.5,Data!$AL301+Data!$AM301+Data!$AN301&lt;9),"2.2","2")),IF(AND(Data!$AN301&gt;3.5*Data!$AL301,Data!$AN301&gt;3.5*Data!$AM301,Data!$AL301+Data!$AM301+Data!$AN301&gt;11,Data!$AL301+Data!$AM301&lt;2,Data!$U301&gt;=18),"3",IF((Data!$AL301&gt;3*Data!$AM301),"1.3",IF(AND(Data!$AM301&gt;3*Data!$AL301,Data!$AM301&gt;2),"2.3","3.3")))))</f>
        <v>3</v>
      </c>
      <c r="BD301" s="30" t="str">
        <f>IF(AND(Data!$AS301&gt;Data!$AT301,Data!$AS301&gt;Data!$AU301),"1",IF(AND(Data!$AT301&gt;Data!$AS301,Data!$AT301&gt;Data!$AU301),IF(Data!$AT301&lt;2.5*Data!$AS301,"1.2",IF(OR(Data!$AS301&gt;2.5,Data!$AS301+Data!$AT301+Data!$AU301&lt;9),"2.2","2")),IF(AND(Data!$AU301&gt;3.5*Data!$AS301,Data!$AU301&gt;3.5*Data!$AT301,Data!$AS301+Data!$AT301+Data!$AU301&gt;11,Data!$AS301+Data!$AT301&lt;2,Data!$Y301&gt;=18),"3",IF((Data!$AS301&gt;3*Data!$AT301),"1.3",IF(AND(Data!$AT301&gt;3*Data!$AS301,Data!$AT301&gt;2),"2.3","3.3")))))</f>
        <v>2.3</v>
      </c>
      <c r="BE301" s="30" t="str">
        <f t="array" ref="BE301">XLOOKUP(Data!$O301,Data!$K301:$N301,$K$1:$N$1,"?",0,1)&amp;XLOOKUP(Data!$P301,Data!$K301:$N301,$K$1:$N$1,"?",0,1)&amp;XLOOKUP(Data!$Q301,Data!$K301:$N301,$K$1:$N$1,"?",0,1)</f>
        <v>CDI</v>
      </c>
      <c r="BF301" s="30" t="str">
        <f t="array" ref="BF301">XLOOKUP(Data!$S301,Data!$C301:$F301,$C$1:$F$1,"?",0,1)&amp;XLOOKUP(Data!$T301,Data!$C301:$F301,$C$1:$F$1,"?",0,1)&amp;XLOOKUP(Data!$U301,Data!$C301:$F301,$C$1:$F$1,"?",0,1)</f>
        <v>CID</v>
      </c>
      <c r="BG301" s="30" t="str">
        <f t="array" ref="BG301">XLOOKUP(Data!$W301,Data!$G301:$J301,$G$1:$J$1,"?",0,1)&amp;XLOOKUP(Data!$X301,Data!$G301:$J301,$G$1:$J$1,"?",0,1)&amp;XLOOKUP(Data!$Y301,Data!$G301:$J301,$G$1:$J$1,"?",0,1)</f>
        <v>CDS</v>
      </c>
      <c r="BH301" s="30" t="str">
        <f>VLOOKUP(LEFT(Data!$BE301,Data!$BB301),'Key 2'!$A$1:$C$40,2,FALSE)</f>
        <v>C</v>
      </c>
      <c r="BI301" s="30" t="str">
        <f>VLOOKUP(LEFT(Data!$BF301,Data!$BC301),'Key 2'!$A$1:$C$40,2,FALSE)</f>
        <v>DIC</v>
      </c>
      <c r="BJ301" s="30" t="str">
        <f>VLOOKUP(LEFT(Data!$BG301,Data!$BD301),'Key 2'!$A$1:$C$40,2,FALSE)</f>
        <v>DC</v>
      </c>
      <c r="BK301" s="30" t="str">
        <f>IF(AND(Data!$AV301&gt;=15,Data!$O301&gt;=20),"DG",IF(AND(Data!$AW301&gt;=15,Data!$S301&gt;=20),"MG",IF(AND(Data!$AV301&gt;=15,Data!$W301&gt;=20),"LG","0")))</f>
        <v>DG</v>
      </c>
      <c r="BL301" s="30" t="str">
        <f>IF(AND(Data!$BK301="DG",Data!$AW301&gt;=15,Data!$S301&gt;=20,Data!$BH301&lt;&gt;Data!$BI301),"MG","LG")</f>
        <v>MG</v>
      </c>
      <c r="BM301" s="30" t="str">
        <f>IF(Data!$BK301="DG",Data!$BH301,IF(Data!$BK301="MG",Data!$BI301,Data!$BJ301))</f>
        <v>C</v>
      </c>
      <c r="BN301" s="30" t="str">
        <f>IF(Data!$BL301="DG",Data!$BH301,IF(Data!$BL301="MG",Data!$BI301,Data!$BJ301))</f>
        <v>DIC</v>
      </c>
      <c r="BO301" s="40"/>
      <c r="BP301" s="40"/>
      <c r="BQ301" s="40"/>
      <c r="BR301" s="41"/>
      <c r="BS301" s="41"/>
      <c r="BT301" s="41" t="str">
        <f>VLOOKUP(Data!$BR301,'Key 1'!$B$1:$D$15,2,FALSE)</f>
        <v>TI</v>
      </c>
      <c r="BU301" s="41" t="str">
        <f>VLOOKUP(Data!$BS301,'Key 1'!$B$1:$D$15,2,FALSE)</f>
        <v>TI</v>
      </c>
      <c r="BV301" s="41">
        <f>VLOOKUP(Data!$BR301,'Key 1'!$B$1:$D$15,3,FALSE)</f>
        <v>0</v>
      </c>
      <c r="BW301" s="41">
        <f>VLOOKUP(Data!$BS301,'Key 1'!$B$1:$D$15,3,FALSE)</f>
        <v>0</v>
      </c>
      <c r="BX301" s="41" t="str">
        <f>IF(Data!$BK301="DG",IF(INT(Data!$BB301)-Data!$BB301&lt;0,"Low","High"),IF(Data!$BK301="MG",IF(INT(Data!$BC301)-Data!$BC301&lt;0,"Low","High"),IF(Data!$BK301="LG",IF(INT(Data!$BD301)-Data!$BD301&lt;0,"Low","High"),"High")))</f>
        <v>Low</v>
      </c>
      <c r="BY301" s="41" t="str">
        <f>IF(Data!$BL301="DG",IF(INT(Data!$BB301)-Data!$BB301&lt;0,"Low","High"),IF(Data!$BL301="MG",IF(INT(Data!$BC301)-Data!$BC301&lt;0,"Low","High"),IF(Data!$BL301="LG",IF(INT(Data!$BD301)-Data!$BD301&lt;0,"Low","High"),"High")))</f>
        <v>High</v>
      </c>
      <c r="BZ301" s="41" t="str">
        <f>IF(AND(Data!$BX301="High",Data!$BY301="High"),"High","Low")</f>
        <v>Low</v>
      </c>
      <c r="CA301" s="41" t="str">
        <f>IF(AND(Data!$BM301=Data!$BT301,Data!$BN301=Data!$BU301),"Matched",IF(Data!$BM301=Data!$BT301,"Sec Missed", IF(Data!$BN301=Data!$BU301," Pri Missed", "Both Missed")))</f>
        <v>Both Missed</v>
      </c>
      <c r="CB301" s="42">
        <v>77.1</v>
      </c>
      <c r="CC301" s="42">
        <v>100.0</v>
      </c>
      <c r="CD301" s="42">
        <v>100.0</v>
      </c>
      <c r="CE301" s="43" t="s">
        <v>17</v>
      </c>
      <c r="CF301" s="43" t="s">
        <v>101</v>
      </c>
      <c r="CG301" s="43" t="s">
        <v>17</v>
      </c>
      <c r="CH301" s="45" t="s">
        <v>17</v>
      </c>
      <c r="CI301" s="43" t="s">
        <v>97</v>
      </c>
      <c r="CJ301" s="42">
        <v>77.14</v>
      </c>
      <c r="CK301" s="43" t="s">
        <v>101</v>
      </c>
      <c r="CL301" s="43" t="s">
        <v>102</v>
      </c>
      <c r="CM301" s="42">
        <v>100.0</v>
      </c>
      <c r="CN301" s="43" t="s">
        <v>99</v>
      </c>
      <c r="CO301" s="1"/>
      <c r="CP301" s="1"/>
      <c r="CQ301" s="1"/>
      <c r="CR301" s="1"/>
      <c r="CS301" s="1"/>
      <c r="CT301" s="1"/>
      <c r="CU301" s="1"/>
    </row>
    <row r="302" ht="48.0" customHeight="1">
      <c r="A302" s="28">
        <v>2456.0</v>
      </c>
      <c r="B302" s="29">
        <v>28.0</v>
      </c>
      <c r="C302" s="30">
        <v>22.5</v>
      </c>
      <c r="D302" s="30">
        <v>20.0</v>
      </c>
      <c r="E302" s="30">
        <v>3.0</v>
      </c>
      <c r="F302" s="30">
        <v>23.0</v>
      </c>
      <c r="G302" s="30">
        <v>21.0</v>
      </c>
      <c r="H302" s="30">
        <v>7.0</v>
      </c>
      <c r="I302" s="30">
        <v>5.0</v>
      </c>
      <c r="J302" s="30">
        <v>22.0</v>
      </c>
      <c r="K302" s="30">
        <v>21.0</v>
      </c>
      <c r="L302" s="30">
        <v>12.0</v>
      </c>
      <c r="M302" s="30">
        <v>3.5</v>
      </c>
      <c r="N302" s="30">
        <v>23.0</v>
      </c>
      <c r="O302" s="31">
        <f>LARGE(Data!$K302:$N302,1)</f>
        <v>23</v>
      </c>
      <c r="P302" s="31">
        <f>LARGE(Data!$K302:$N302,2)</f>
        <v>21</v>
      </c>
      <c r="Q302" s="31">
        <f>LARGE(Data!$K302:$N302,3)</f>
        <v>12</v>
      </c>
      <c r="R302" s="31">
        <f>LARGE(Data!$K302:$N302,4)</f>
        <v>3.5</v>
      </c>
      <c r="S302" s="32">
        <f>LARGE(Data!$C302:$F302,1)</f>
        <v>23</v>
      </c>
      <c r="T302" s="32">
        <f>LARGE(Data!$C302:$F302,2)</f>
        <v>22.5</v>
      </c>
      <c r="U302" s="32">
        <f>LARGE(Data!$C302:$F302,3)</f>
        <v>20</v>
      </c>
      <c r="V302" s="32">
        <f>LARGE(Data!$C302:$F302,4)</f>
        <v>3</v>
      </c>
      <c r="W302" s="33">
        <f>LARGE(Data!$G302:$J302,1)</f>
        <v>22</v>
      </c>
      <c r="X302" s="33">
        <f>LARGE(Data!$G302:$J302,2)</f>
        <v>21</v>
      </c>
      <c r="Y302" s="33">
        <f>LARGE(Data!$G302:$J302,3)</f>
        <v>7</v>
      </c>
      <c r="Z302" s="33">
        <f>LARGE(Data!$G302:$J302,4)</f>
        <v>5</v>
      </c>
      <c r="AA302" s="30">
        <f>Data!$O302-Data!$P302</f>
        <v>2</v>
      </c>
      <c r="AB302" s="30">
        <f>Data!$P302-Data!$Q302</f>
        <v>9</v>
      </c>
      <c r="AC302" s="30">
        <f>Data!$Q302-Data!$R302</f>
        <v>8.5</v>
      </c>
      <c r="AD302" s="30">
        <f>(Data!$AA302+Data!$AB302)/SUM(Data!$AA302:$AC302)</f>
        <v>0.5641025641</v>
      </c>
      <c r="AE302" s="31">
        <f>Data!$AA302^2/SQRT(Data!$AA302^2+Data!$AB302^2+Data!$AC302^2)</f>
        <v>0.3189808891</v>
      </c>
      <c r="AF302" s="31">
        <f>Data!$AB302^2/SQRT(Data!$AA302^2+Data!$AB302^2+Data!$AC302^2)</f>
        <v>6.459363005</v>
      </c>
      <c r="AG302" s="31">
        <f>Data!$AC302^2/SQRT(Data!$AA302^2+Data!$AB302^2+Data!$AC302^2)</f>
        <v>5.76159231</v>
      </c>
      <c r="AH302" s="30">
        <f>Data!$S302-Data!$T302</f>
        <v>0.5</v>
      </c>
      <c r="AI302" s="30">
        <f>Data!$T302-Data!$U302</f>
        <v>2.5</v>
      </c>
      <c r="AJ302" s="30">
        <f>Data!$U302-Data!$V302</f>
        <v>17</v>
      </c>
      <c r="AK302" s="30">
        <f>(Data!$AH302+Data!$AI302)/(Data!$AH302+Data!$AI302+Data!$AJ302)</f>
        <v>0.15</v>
      </c>
      <c r="AL302" s="32">
        <f>Data!$AH302^2/SQRT(Data!$AH302^2+Data!$AI302^2+Data!$AJ302^2)</f>
        <v>0.01454324318</v>
      </c>
      <c r="AM302" s="32">
        <f>Data!$AI302^2/SQRT(Data!$AH302^2+Data!$AI302^2+Data!$AJ302^2)</f>
        <v>0.3635810795</v>
      </c>
      <c r="AN302" s="32">
        <f>Data!$AJ302^2/SQRT(Data!$AH302^2+Data!$AI302^2+Data!$AJ302^2)</f>
        <v>16.81198912</v>
      </c>
      <c r="AO302" s="30">
        <f>Data!$W302-Data!$X302</f>
        <v>1</v>
      </c>
      <c r="AP302" s="30">
        <f>Data!$X302-Data!$Y302</f>
        <v>14</v>
      </c>
      <c r="AQ302" s="30">
        <f>Data!$Y302-Data!$Z302</f>
        <v>2</v>
      </c>
      <c r="AR302" s="30">
        <f>(Data!$AO302+Data!$AP302)/(Data!$AO302+Data!$AP302+Data!$AQ302)</f>
        <v>0.8823529412</v>
      </c>
      <c r="AS302" s="33">
        <f>Data!$AO302^2/SQRT(Data!$AO302^2+Data!$AP302^2+Data!$AQ302^2)</f>
        <v>0.07053456159</v>
      </c>
      <c r="AT302" s="33">
        <f>Data!$AP302^2/SQRT(Data!$AO302^2+Data!$AP302^2+Data!$AQ302^2)</f>
        <v>13.82477407</v>
      </c>
      <c r="AU302" s="33">
        <f>Data!$AQ302^2/SQRT(Data!$AO302^2+Data!$AP302^2+Data!$AQ302^2)</f>
        <v>0.2821382463</v>
      </c>
      <c r="AV302" s="34">
        <f>_xlfn.VAR.P(Data!$K302:$N302)</f>
        <v>60.296875</v>
      </c>
      <c r="AW302" s="35">
        <f>_xlfn.VAR.P(Data!$C302:$F302)</f>
        <v>67.796875</v>
      </c>
      <c r="AX302" s="36">
        <f>_xlfn.VAR.P(Data!$G302:$J302)</f>
        <v>60.6875</v>
      </c>
      <c r="AY302" s="37"/>
      <c r="AZ302" s="38"/>
      <c r="BA302" s="39"/>
      <c r="BB302" s="30" t="str">
        <f>IF(AND(Data!$AE302&gt;Data!$AF302,Data!$AE302&gt;Data!$AG302),"1",IF(AND(Data!$AF302&gt;Data!$AE302,Data!$AF302&gt;Data!$AG302),IF(Data!$AF302&lt;2.5*Data!$AE302,"1.2",IF(OR(Data!$AE302&gt;2.5,Data!$AE302+Data!$AF302+Data!$AG302&lt;9),"2.2","2")),IF(AND(Data!$AG302&gt;3.5*Data!$AE302,Data!$AG302&gt;3.5*Data!$AF302,Data!$AE302+Data!$AF302+Data!$AG302&gt;11,Data!$AE302+Data!$AF302&lt;2,Data!$Q302&gt;=18),"3",IF((Data!$AE302&gt;3*Data!$AF302),"1.3",IF(AND(Data!$AF302&gt;3*Data!$AE302,Data!$AF302&gt;2),"2.3","3.3")))))</f>
        <v>2</v>
      </c>
      <c r="BC302" s="30" t="str">
        <f>IF(AND(Data!$AL302&gt;Data!$AM302,Data!$AL302&gt;Data!$AN302),"1",IF(AND(Data!$AM302&gt;Data!$AL302,Data!$AM302&gt;Data!$AN302),IF(Data!$AM302&lt;2.5*Data!$AL302,"1.2",IF(OR(Data!$AL302&gt;2.5,Data!$AL302+Data!$AM302+Data!$AN302&lt;9),"2.2","2")),IF(AND(Data!$AN302&gt;3.5*Data!$AL302,Data!$AN302&gt;3.5*Data!$AM302,Data!$AL302+Data!$AM302+Data!$AN302&gt;11,Data!$AL302+Data!$AM302&lt;2,Data!$U302&gt;=18),"3",IF((Data!$AL302&gt;3*Data!$AM302),"1.3",IF(AND(Data!$AM302&gt;3*Data!$AL302,Data!$AM302&gt;2),"2.3","3.3")))))</f>
        <v>3</v>
      </c>
      <c r="BD302" s="30" t="str">
        <f>IF(AND(Data!$AS302&gt;Data!$AT302,Data!$AS302&gt;Data!$AU302),"1",IF(AND(Data!$AT302&gt;Data!$AS302,Data!$AT302&gt;Data!$AU302),IF(Data!$AT302&lt;2.5*Data!$AS302,"1.2",IF(OR(Data!$AS302&gt;2.5,Data!$AS302+Data!$AT302+Data!$AU302&lt;9),"2.2","2")),IF(AND(Data!$AU302&gt;3.5*Data!$AS302,Data!$AU302&gt;3.5*Data!$AT302,Data!$AS302+Data!$AT302+Data!$AU302&gt;11,Data!$AS302+Data!$AT302&lt;2,Data!$Y302&gt;=18),"3",IF((Data!$AS302&gt;3*Data!$AT302),"1.3",IF(AND(Data!$AT302&gt;3*Data!$AS302,Data!$AT302&gt;2),"2.3","3.3")))))</f>
        <v>2</v>
      </c>
      <c r="BE302" s="30" t="str">
        <f t="array" ref="BE302">XLOOKUP(Data!$O302,Data!$K302:$N302,$K$1:$N$1,"?",0,1)&amp;XLOOKUP(Data!$P302,Data!$K302:$N302,$K$1:$N$1,"?",0,1)&amp;XLOOKUP(Data!$Q302,Data!$K302:$N302,$K$1:$N$1,"?",0,1)</f>
        <v>CDI</v>
      </c>
      <c r="BF302" s="30" t="str">
        <f t="array" ref="BF302">XLOOKUP(Data!$S302,Data!$C302:$F302,$C$1:$F$1,"?",0,1)&amp;XLOOKUP(Data!$T302,Data!$C302:$F302,$C$1:$F$1,"?",0,1)&amp;XLOOKUP(Data!$U302,Data!$C302:$F302,$C$1:$F$1,"?",0,1)</f>
        <v>CDI</v>
      </c>
      <c r="BG302" s="30" t="str">
        <f t="array" ref="BG302">XLOOKUP(Data!$W302,Data!$G302:$J302,$G$1:$J$1,"?",0,1)&amp;XLOOKUP(Data!$X302,Data!$G302:$J302,$G$1:$J$1,"?",0,1)&amp;XLOOKUP(Data!$Y302,Data!$G302:$J302,$G$1:$J$1,"?",0,1)</f>
        <v>CDI</v>
      </c>
      <c r="BH302" s="30" t="str">
        <f>VLOOKUP(LEFT(Data!$BE302,Data!$BB302),'Key 2'!$A$1:$C$40,2,FALSE)</f>
        <v>DC</v>
      </c>
      <c r="BI302" s="30" t="str">
        <f>VLOOKUP(LEFT(Data!$BF302,Data!$BC302),'Key 2'!$A$1:$C$40,2,FALSE)</f>
        <v>DIC</v>
      </c>
      <c r="BJ302" s="30" t="str">
        <f>VLOOKUP(LEFT(Data!$BG302,Data!$BD302),'Key 2'!$A$1:$C$40,2,FALSE)</f>
        <v>DC</v>
      </c>
      <c r="BK302" s="30" t="str">
        <f>IF(AND(Data!$AV302&gt;=15,Data!$O302&gt;=20),"DG",IF(AND(Data!$AW302&gt;=15,Data!$S302&gt;=20),"MG",IF(AND(Data!$AV302&gt;=15,Data!$W302&gt;=20),"LG","0")))</f>
        <v>DG</v>
      </c>
      <c r="BL302" s="30" t="str">
        <f>IF(AND(Data!$BK302="DG",Data!$AW302&gt;=15,Data!$S302&gt;=20,Data!$BH302&lt;&gt;Data!$BI302),"MG","LG")</f>
        <v>MG</v>
      </c>
      <c r="BM302" s="30" t="str">
        <f>IF(Data!$BK302="DG",Data!$BH302,IF(Data!$BK302="MG",Data!$BI302,Data!$BJ302))</f>
        <v>DC</v>
      </c>
      <c r="BN302" s="30" t="str">
        <f>IF(Data!$BL302="DG",Data!$BH302,IF(Data!$BL302="MG",Data!$BI302,Data!$BJ302))</f>
        <v>DIC</v>
      </c>
      <c r="BO302" s="40"/>
      <c r="BP302" s="40"/>
      <c r="BQ302" s="40"/>
      <c r="BR302" s="41"/>
      <c r="BS302" s="41"/>
      <c r="BT302" s="41" t="str">
        <f>VLOOKUP(Data!$BR302,'Key 1'!$B$1:$D$15,2,FALSE)</f>
        <v>TI</v>
      </c>
      <c r="BU302" s="41" t="str">
        <f>VLOOKUP(Data!$BS302,'Key 1'!$B$1:$D$15,2,FALSE)</f>
        <v>TI</v>
      </c>
      <c r="BV302" s="41">
        <f>VLOOKUP(Data!$BR302,'Key 1'!$B$1:$D$15,3,FALSE)</f>
        <v>0</v>
      </c>
      <c r="BW302" s="41">
        <f>VLOOKUP(Data!$BS302,'Key 1'!$B$1:$D$15,3,FALSE)</f>
        <v>0</v>
      </c>
      <c r="BX302" s="41" t="str">
        <f>IF(Data!$BK302="DG",IF(INT(Data!$BB302)-Data!$BB302&lt;0,"Low","High"),IF(Data!$BK302="MG",IF(INT(Data!$BC302)-Data!$BC302&lt;0,"Low","High"),IF(Data!$BK302="LG",IF(INT(Data!$BD302)-Data!$BD302&lt;0,"Low","High"),"High")))</f>
        <v>High</v>
      </c>
      <c r="BY302" s="41" t="str">
        <f>IF(Data!$BL302="DG",IF(INT(Data!$BB302)-Data!$BB302&lt;0,"Low","High"),IF(Data!$BL302="MG",IF(INT(Data!$BC302)-Data!$BC302&lt;0,"Low","High"),IF(Data!$BL302="LG",IF(INT(Data!$BD302)-Data!$BD302&lt;0,"Low","High"),"High")))</f>
        <v>High</v>
      </c>
      <c r="BZ302" s="41" t="str">
        <f>IF(AND(Data!$BX302="High",Data!$BY302="High"),"High","Low")</f>
        <v>High</v>
      </c>
      <c r="CA302" s="41" t="str">
        <f>IF(AND(Data!$BM302=Data!$BT302,Data!$BN302=Data!$BU302),"Matched",IF(Data!$BM302=Data!$BT302,"Sec Missed", IF(Data!$BN302=Data!$BU302," Pri Missed", "Both Missed")))</f>
        <v>Both Missed</v>
      </c>
      <c r="CB302" s="42">
        <v>100.0</v>
      </c>
      <c r="CC302" s="42">
        <v>100.0</v>
      </c>
      <c r="CD302" s="42">
        <v>100.0</v>
      </c>
      <c r="CE302" s="43" t="s">
        <v>17</v>
      </c>
      <c r="CF302" s="43" t="s">
        <v>101</v>
      </c>
      <c r="CG302" s="43" t="s">
        <v>17</v>
      </c>
      <c r="CH302" s="45" t="s">
        <v>17</v>
      </c>
      <c r="CI302" s="43" t="s">
        <v>97</v>
      </c>
      <c r="CJ302" s="42">
        <v>100.0</v>
      </c>
      <c r="CK302" s="43" t="s">
        <v>101</v>
      </c>
      <c r="CL302" s="43" t="s">
        <v>102</v>
      </c>
      <c r="CM302" s="42">
        <v>100.0</v>
      </c>
      <c r="CN302" s="43" t="s">
        <v>104</v>
      </c>
      <c r="CO302" s="1"/>
      <c r="CP302" s="1"/>
      <c r="CQ302" s="1"/>
      <c r="CR302" s="1"/>
      <c r="CS302" s="1"/>
      <c r="CT302" s="1"/>
      <c r="CU302" s="1"/>
    </row>
    <row r="303" ht="48.0" customHeight="1">
      <c r="A303" s="28">
        <v>2457.0</v>
      </c>
      <c r="B303" s="29">
        <v>28.0</v>
      </c>
      <c r="C303" s="30">
        <v>9.0</v>
      </c>
      <c r="D303" s="30">
        <v>9.0</v>
      </c>
      <c r="E303" s="30">
        <v>18.0</v>
      </c>
      <c r="F303" s="30">
        <v>27.0</v>
      </c>
      <c r="G303" s="30">
        <v>14.0</v>
      </c>
      <c r="H303" s="30">
        <v>7.0</v>
      </c>
      <c r="I303" s="30">
        <v>15.0</v>
      </c>
      <c r="J303" s="30">
        <v>24.0</v>
      </c>
      <c r="K303" s="30">
        <v>12.0</v>
      </c>
      <c r="L303" s="30">
        <v>7.0</v>
      </c>
      <c r="M303" s="30">
        <v>15.0</v>
      </c>
      <c r="N303" s="30">
        <v>25.33333333333332</v>
      </c>
      <c r="O303" s="31">
        <f>LARGE(Data!$K303:$N303,1)</f>
        <v>25.33333333</v>
      </c>
      <c r="P303" s="31">
        <f>LARGE(Data!$K303:$N303,2)</f>
        <v>15</v>
      </c>
      <c r="Q303" s="31">
        <f>LARGE(Data!$K303:$N303,3)</f>
        <v>12</v>
      </c>
      <c r="R303" s="31">
        <f>LARGE(Data!$K303:$N303,4)</f>
        <v>7</v>
      </c>
      <c r="S303" s="32">
        <f>LARGE(Data!$C303:$F303,1)</f>
        <v>27</v>
      </c>
      <c r="T303" s="32">
        <f>LARGE(Data!$C303:$F303,2)</f>
        <v>18</v>
      </c>
      <c r="U303" s="32">
        <f>LARGE(Data!$C303:$F303,3)</f>
        <v>9</v>
      </c>
      <c r="V303" s="32">
        <f>LARGE(Data!$C303:$F303,4)</f>
        <v>9</v>
      </c>
      <c r="W303" s="33">
        <f>LARGE(Data!$G303:$J303,1)</f>
        <v>24</v>
      </c>
      <c r="X303" s="33">
        <f>LARGE(Data!$G303:$J303,2)</f>
        <v>15</v>
      </c>
      <c r="Y303" s="33">
        <f>LARGE(Data!$G303:$J303,3)</f>
        <v>14</v>
      </c>
      <c r="Z303" s="33">
        <f>LARGE(Data!$G303:$J303,4)</f>
        <v>7</v>
      </c>
      <c r="AA303" s="30">
        <f>Data!$O303-Data!$P303</f>
        <v>10.33333333</v>
      </c>
      <c r="AB303" s="30">
        <f>Data!$P303-Data!$Q303</f>
        <v>3</v>
      </c>
      <c r="AC303" s="30">
        <f>Data!$Q303-Data!$R303</f>
        <v>5</v>
      </c>
      <c r="AD303" s="30">
        <f>(Data!$AA303+Data!$AB303)/SUM(Data!$AA303:$AC303)</f>
        <v>0.7272727273</v>
      </c>
      <c r="AE303" s="31">
        <f>Data!$AA303^2/SQRT(Data!$AA303^2+Data!$AB303^2+Data!$AC303^2)</f>
        <v>8.999405595</v>
      </c>
      <c r="AF303" s="31">
        <f>Data!$AB303^2/SQRT(Data!$AA303^2+Data!$AB303^2+Data!$AC303^2)</f>
        <v>0.7585347067</v>
      </c>
      <c r="AG303" s="31">
        <f>Data!$AC303^2/SQRT(Data!$AA303^2+Data!$AB303^2+Data!$AC303^2)</f>
        <v>2.107040852</v>
      </c>
      <c r="AH303" s="30">
        <f>Data!$S303-Data!$T303</f>
        <v>9</v>
      </c>
      <c r="AI303" s="30">
        <f>Data!$T303-Data!$U303</f>
        <v>9</v>
      </c>
      <c r="AJ303" s="30">
        <f>Data!$U303-Data!$V303</f>
        <v>0</v>
      </c>
      <c r="AK303" s="30">
        <f>(Data!$AH303+Data!$AI303)/(Data!$AH303+Data!$AI303+Data!$AJ303)</f>
        <v>1</v>
      </c>
      <c r="AL303" s="32">
        <f>Data!$AH303^2/SQRT(Data!$AH303^2+Data!$AI303^2+Data!$AJ303^2)</f>
        <v>6.363961031</v>
      </c>
      <c r="AM303" s="32">
        <f>Data!$AI303^2/SQRT(Data!$AH303^2+Data!$AI303^2+Data!$AJ303^2)</f>
        <v>6.363961031</v>
      </c>
      <c r="AN303" s="32">
        <f>Data!$AJ303^2/SQRT(Data!$AH303^2+Data!$AI303^2+Data!$AJ303^2)</f>
        <v>0</v>
      </c>
      <c r="AO303" s="30">
        <f>Data!$W303-Data!$X303</f>
        <v>9</v>
      </c>
      <c r="AP303" s="30">
        <f>Data!$X303-Data!$Y303</f>
        <v>1</v>
      </c>
      <c r="AQ303" s="30">
        <f>Data!$Y303-Data!$Z303</f>
        <v>7</v>
      </c>
      <c r="AR303" s="30">
        <f>(Data!$AO303+Data!$AP303)/(Data!$AO303+Data!$AP303+Data!$AQ303)</f>
        <v>0.5882352941</v>
      </c>
      <c r="AS303" s="33">
        <f>Data!$AO303^2/SQRT(Data!$AO303^2+Data!$AP303^2+Data!$AQ303^2)</f>
        <v>7.077002859</v>
      </c>
      <c r="AT303" s="33">
        <f>Data!$AP303^2/SQRT(Data!$AO303^2+Data!$AP303^2+Data!$AQ303^2)</f>
        <v>0.08737040567</v>
      </c>
      <c r="AU303" s="33">
        <f>Data!$AQ303^2/SQRT(Data!$AO303^2+Data!$AP303^2+Data!$AQ303^2)</f>
        <v>4.281149878</v>
      </c>
      <c r="AV303" s="34">
        <f>_xlfn.VAR.P(Data!$K303:$N303)</f>
        <v>44.91666667</v>
      </c>
      <c r="AW303" s="35">
        <f>_xlfn.VAR.P(Data!$C303:$F303)</f>
        <v>55.6875</v>
      </c>
      <c r="AX303" s="36">
        <f>_xlfn.VAR.P(Data!$G303:$J303)</f>
        <v>36.5</v>
      </c>
      <c r="AY303" s="37"/>
      <c r="AZ303" s="38"/>
      <c r="BA303" s="39"/>
      <c r="BB303" s="30" t="str">
        <f>IF(AND(Data!$AE303&gt;Data!$AF303,Data!$AE303&gt;Data!$AG303),"1",IF(AND(Data!$AF303&gt;Data!$AE303,Data!$AF303&gt;Data!$AG303),IF(Data!$AF303&lt;2.5*Data!$AE303,"1.2",IF(OR(Data!$AE303&gt;2.5,Data!$AE303+Data!$AF303+Data!$AG303&lt;9),"2.2","2")),IF(AND(Data!$AG303&gt;3.5*Data!$AE303,Data!$AG303&gt;3.5*Data!$AF303,Data!$AE303+Data!$AF303+Data!$AG303&gt;11,Data!$AE303+Data!$AF303&lt;2,Data!$Q303&gt;=18),"3",IF((Data!$AE303&gt;3*Data!$AF303),"1.3",IF(AND(Data!$AF303&gt;3*Data!$AE303,Data!$AF303&gt;2),"2.3","3.3")))))</f>
        <v>1</v>
      </c>
      <c r="BC303" s="30" t="str">
        <f>IF(AND(Data!$AL303&gt;Data!$AM303,Data!$AL303&gt;Data!$AN303),"1",IF(AND(Data!$AM303&gt;Data!$AL303,Data!$AM303&gt;Data!$AN303),IF(Data!$AM303&lt;2.5*Data!$AL303,"1.2",IF(OR(Data!$AL303&gt;2.5,Data!$AL303+Data!$AM303+Data!$AN303&lt;9),"2.2","2")),IF(AND(Data!$AN303&gt;3.5*Data!$AL303,Data!$AN303&gt;3.5*Data!$AM303,Data!$AL303+Data!$AM303+Data!$AN303&gt;11,Data!$AL303+Data!$AM303&lt;2,Data!$U303&gt;=18),"3",IF((Data!$AL303&gt;3*Data!$AM303),"1.3",IF(AND(Data!$AM303&gt;3*Data!$AL303,Data!$AM303&gt;2),"2.3","3.3")))))</f>
        <v>3.3</v>
      </c>
      <c r="BD303" s="30" t="str">
        <f>IF(AND(Data!$AS303&gt;Data!$AT303,Data!$AS303&gt;Data!$AU303),"1",IF(AND(Data!$AT303&gt;Data!$AS303,Data!$AT303&gt;Data!$AU303),IF(Data!$AT303&lt;2.5*Data!$AS303,"1.2",IF(OR(Data!$AS303&gt;2.5,Data!$AS303+Data!$AT303+Data!$AU303&lt;9),"2.2","2")),IF(AND(Data!$AU303&gt;3.5*Data!$AS303,Data!$AU303&gt;3.5*Data!$AT303,Data!$AS303+Data!$AT303+Data!$AU303&gt;11,Data!$AS303+Data!$AT303&lt;2,Data!$Y303&gt;=18),"3",IF((Data!$AS303&gt;3*Data!$AT303),"1.3",IF(AND(Data!$AT303&gt;3*Data!$AS303,Data!$AT303&gt;2),"2.3","3.3")))))</f>
        <v>1</v>
      </c>
      <c r="BE303" s="30" t="str">
        <f t="array" ref="BE303">XLOOKUP(Data!$O303,Data!$K303:$N303,$K$1:$N$1,"?",0,1)&amp;XLOOKUP(Data!$P303,Data!$K303:$N303,$K$1:$N$1,"?",0,1)&amp;XLOOKUP(Data!$Q303,Data!$K303:$N303,$K$1:$N$1,"?",0,1)</f>
        <v>CSD</v>
      </c>
      <c r="BF303" s="30" t="str">
        <f t="array" ref="BF303">XLOOKUP(Data!$S303,Data!$C303:$F303,$C$1:$F$1,"?",0,1)&amp;XLOOKUP(Data!$T303,Data!$C303:$F303,$C$1:$F$1,"?",0,1)&amp;XLOOKUP(Data!$U303,Data!$C303:$F303,$C$1:$F$1,"?",0,1)</f>
        <v>CSD</v>
      </c>
      <c r="BG303" s="30" t="str">
        <f t="array" ref="BG303">XLOOKUP(Data!$W303,Data!$G303:$J303,$G$1:$J$1,"?",0,1)&amp;XLOOKUP(Data!$X303,Data!$G303:$J303,$G$1:$J$1,"?",0,1)&amp;XLOOKUP(Data!$Y303,Data!$G303:$J303,$G$1:$J$1,"?",0,1)</f>
        <v>CSD</v>
      </c>
      <c r="BH303" s="30" t="str">
        <f>VLOOKUP(LEFT(Data!$BE303,Data!$BB303),'Key 2'!$A$1:$C$40,2,FALSE)</f>
        <v>C</v>
      </c>
      <c r="BI303" s="30" t="str">
        <f>VLOOKUP(LEFT(Data!$BF303,Data!$BC303),'Key 2'!$A$1:$C$40,2,FALSE)</f>
        <v>DSC</v>
      </c>
      <c r="BJ303" s="30" t="str">
        <f>VLOOKUP(LEFT(Data!$BG303,Data!$BD303),'Key 2'!$A$1:$C$40,2,FALSE)</f>
        <v>C</v>
      </c>
      <c r="BK303" s="30" t="str">
        <f>IF(AND(Data!$AV303&gt;=15,Data!$O303&gt;=20),"DG",IF(AND(Data!$AW303&gt;=15,Data!$S303&gt;=20),"MG",IF(AND(Data!$AV303&gt;=15,Data!$W303&gt;=20),"LG","0")))</f>
        <v>DG</v>
      </c>
      <c r="BL303" s="30" t="str">
        <f>IF(AND(Data!$BK303="DG",Data!$AW303&gt;=15,Data!$S303&gt;=20,Data!$BH303&lt;&gt;Data!$BI303),"MG","LG")</f>
        <v>MG</v>
      </c>
      <c r="BM303" s="30" t="str">
        <f>IF(Data!$BK303="DG",Data!$BH303,IF(Data!$BK303="MG",Data!$BI303,Data!$BJ303))</f>
        <v>C</v>
      </c>
      <c r="BN303" s="30" t="str">
        <f>IF(Data!$BL303="DG",Data!$BH303,IF(Data!$BL303="MG",Data!$BI303,Data!$BJ303))</f>
        <v>DSC</v>
      </c>
      <c r="BO303" s="40"/>
      <c r="BP303" s="40"/>
      <c r="BQ303" s="40"/>
      <c r="BR303" s="41"/>
      <c r="BS303" s="41"/>
      <c r="BT303" s="41" t="str">
        <f>VLOOKUP(Data!$BR303,'Key 1'!$B$1:$D$15,2,FALSE)</f>
        <v>TI</v>
      </c>
      <c r="BU303" s="41" t="str">
        <f>VLOOKUP(Data!$BS303,'Key 1'!$B$1:$D$15,2,FALSE)</f>
        <v>TI</v>
      </c>
      <c r="BV303" s="41">
        <f>VLOOKUP(Data!$BR303,'Key 1'!$B$1:$D$15,3,FALSE)</f>
        <v>0</v>
      </c>
      <c r="BW303" s="41">
        <f>VLOOKUP(Data!$BS303,'Key 1'!$B$1:$D$15,3,FALSE)</f>
        <v>0</v>
      </c>
      <c r="BX303" s="41" t="str">
        <f>IF(Data!$BK303="DG",IF(INT(Data!$BB303)-Data!$BB303&lt;0,"Low","High"),IF(Data!$BK303="MG",IF(INT(Data!$BC303)-Data!$BC303&lt;0,"Low","High"),IF(Data!$BK303="LG",IF(INT(Data!$BD303)-Data!$BD303&lt;0,"Low","High"),"High")))</f>
        <v>High</v>
      </c>
      <c r="BY303" s="41" t="str">
        <f>IF(Data!$BL303="DG",IF(INT(Data!$BB303)-Data!$BB303&lt;0,"Low","High"),IF(Data!$BL303="MG",IF(INT(Data!$BC303)-Data!$BC303&lt;0,"Low","High"),IF(Data!$BL303="LG",IF(INT(Data!$BD303)-Data!$BD303&lt;0,"Low","High"),"High")))</f>
        <v>Low</v>
      </c>
      <c r="BZ303" s="41" t="str">
        <f>IF(AND(Data!$BX303="High",Data!$BY303="High"),"High","Low")</f>
        <v>Low</v>
      </c>
      <c r="CA303" s="41" t="str">
        <f>IF(AND(Data!$BM303=Data!$BT303,Data!$BN303=Data!$BU303),"Matched",IF(Data!$BM303=Data!$BT303,"Sec Missed", IF(Data!$BN303=Data!$BU303," Pri Missed", "Both Missed")))</f>
        <v>Both Missed</v>
      </c>
      <c r="CB303" s="42">
        <v>100.0</v>
      </c>
      <c r="CC303" s="42">
        <v>100.0</v>
      </c>
      <c r="CD303" s="42">
        <v>100.0</v>
      </c>
      <c r="CE303" s="43" t="s">
        <v>3</v>
      </c>
      <c r="CF303" s="43" t="s">
        <v>105</v>
      </c>
      <c r="CG303" s="43" t="s">
        <v>3</v>
      </c>
      <c r="CH303" s="45" t="s">
        <v>3</v>
      </c>
      <c r="CI303" s="43" t="s">
        <v>97</v>
      </c>
      <c r="CJ303" s="42">
        <v>100.0</v>
      </c>
      <c r="CK303" s="43" t="s">
        <v>105</v>
      </c>
      <c r="CL303" s="43" t="s">
        <v>102</v>
      </c>
      <c r="CM303" s="42">
        <v>100.0</v>
      </c>
      <c r="CN303" s="43" t="s">
        <v>99</v>
      </c>
      <c r="CO303" s="1"/>
      <c r="CP303" s="1"/>
      <c r="CQ303" s="1"/>
      <c r="CR303" s="1"/>
      <c r="CS303" s="1"/>
      <c r="CT303" s="1"/>
      <c r="CU303" s="1"/>
    </row>
    <row r="304" ht="48.0" customHeight="1">
      <c r="A304" s="28">
        <v>2458.0</v>
      </c>
      <c r="B304" s="29">
        <v>28.0</v>
      </c>
      <c r="C304" s="30">
        <v>12.0</v>
      </c>
      <c r="D304" s="30">
        <v>22.0</v>
      </c>
      <c r="E304" s="30">
        <v>4.0</v>
      </c>
      <c r="F304" s="30">
        <v>26.0</v>
      </c>
      <c r="G304" s="30">
        <v>24.0</v>
      </c>
      <c r="H304" s="30">
        <v>7.0</v>
      </c>
      <c r="I304" s="30">
        <v>9.0</v>
      </c>
      <c r="J304" s="30">
        <v>11.0</v>
      </c>
      <c r="K304" s="30">
        <v>18.0</v>
      </c>
      <c r="L304" s="30">
        <v>14.0</v>
      </c>
      <c r="M304" s="30">
        <v>6.0</v>
      </c>
      <c r="N304" s="30">
        <v>20.0</v>
      </c>
      <c r="O304" s="31">
        <f>LARGE(Data!$K304:$N304,1)</f>
        <v>20</v>
      </c>
      <c r="P304" s="31">
        <f>LARGE(Data!$K304:$N304,2)</f>
        <v>18</v>
      </c>
      <c r="Q304" s="31">
        <f>LARGE(Data!$K304:$N304,3)</f>
        <v>14</v>
      </c>
      <c r="R304" s="31">
        <f>LARGE(Data!$K304:$N304,4)</f>
        <v>6</v>
      </c>
      <c r="S304" s="32">
        <f>LARGE(Data!$C304:$F304,1)</f>
        <v>26</v>
      </c>
      <c r="T304" s="32">
        <f>LARGE(Data!$C304:$F304,2)</f>
        <v>22</v>
      </c>
      <c r="U304" s="32">
        <f>LARGE(Data!$C304:$F304,3)</f>
        <v>12</v>
      </c>
      <c r="V304" s="32">
        <f>LARGE(Data!$C304:$F304,4)</f>
        <v>4</v>
      </c>
      <c r="W304" s="33">
        <f>LARGE(Data!$G304:$J304,1)</f>
        <v>24</v>
      </c>
      <c r="X304" s="33">
        <f>LARGE(Data!$G304:$J304,2)</f>
        <v>11</v>
      </c>
      <c r="Y304" s="33">
        <f>LARGE(Data!$G304:$J304,3)</f>
        <v>9</v>
      </c>
      <c r="Z304" s="33">
        <f>LARGE(Data!$G304:$J304,4)</f>
        <v>7</v>
      </c>
      <c r="AA304" s="30">
        <f>Data!$O304-Data!$P304</f>
        <v>2</v>
      </c>
      <c r="AB304" s="30">
        <f>Data!$P304-Data!$Q304</f>
        <v>4</v>
      </c>
      <c r="AC304" s="30">
        <f>Data!$Q304-Data!$R304</f>
        <v>8</v>
      </c>
      <c r="AD304" s="30">
        <f>(Data!$AA304+Data!$AB304)/SUM(Data!$AA304:$AC304)</f>
        <v>0.4285714286</v>
      </c>
      <c r="AE304" s="31">
        <f>Data!$AA304^2/SQRT(Data!$AA304^2+Data!$AB304^2+Data!$AC304^2)</f>
        <v>0.4364357805</v>
      </c>
      <c r="AF304" s="31">
        <f>Data!$AB304^2/SQRT(Data!$AA304^2+Data!$AB304^2+Data!$AC304^2)</f>
        <v>1.745743122</v>
      </c>
      <c r="AG304" s="31">
        <f>Data!$AC304^2/SQRT(Data!$AA304^2+Data!$AB304^2+Data!$AC304^2)</f>
        <v>6.982972488</v>
      </c>
      <c r="AH304" s="30">
        <f>Data!$S304-Data!$T304</f>
        <v>4</v>
      </c>
      <c r="AI304" s="30">
        <f>Data!$T304-Data!$U304</f>
        <v>10</v>
      </c>
      <c r="AJ304" s="30">
        <f>Data!$U304-Data!$V304</f>
        <v>8</v>
      </c>
      <c r="AK304" s="30">
        <f>(Data!$AH304+Data!$AI304)/(Data!$AH304+Data!$AI304+Data!$AJ304)</f>
        <v>0.6363636364</v>
      </c>
      <c r="AL304" s="32">
        <f>Data!$AH304^2/SQRT(Data!$AH304^2+Data!$AI304^2+Data!$AJ304^2)</f>
        <v>1.192569588</v>
      </c>
      <c r="AM304" s="32">
        <f>Data!$AI304^2/SQRT(Data!$AH304^2+Data!$AI304^2+Data!$AJ304^2)</f>
        <v>7.453559925</v>
      </c>
      <c r="AN304" s="32">
        <f>Data!$AJ304^2/SQRT(Data!$AH304^2+Data!$AI304^2+Data!$AJ304^2)</f>
        <v>4.770278352</v>
      </c>
      <c r="AO304" s="30">
        <f>Data!$W304-Data!$X304</f>
        <v>13</v>
      </c>
      <c r="AP304" s="30">
        <f>Data!$X304-Data!$Y304</f>
        <v>2</v>
      </c>
      <c r="AQ304" s="30">
        <f>Data!$Y304-Data!$Z304</f>
        <v>2</v>
      </c>
      <c r="AR304" s="30">
        <f>(Data!$AO304+Data!$AP304)/(Data!$AO304+Data!$AP304+Data!$AQ304)</f>
        <v>0.8823529412</v>
      </c>
      <c r="AS304" s="33">
        <f>Data!$AO304^2/SQRT(Data!$AO304^2+Data!$AP304^2+Data!$AQ304^2)</f>
        <v>12.70281787</v>
      </c>
      <c r="AT304" s="33">
        <f>Data!$AP304^2/SQRT(Data!$AO304^2+Data!$AP304^2+Data!$AQ304^2)</f>
        <v>0.3006584112</v>
      </c>
      <c r="AU304" s="33">
        <f>Data!$AQ304^2/SQRT(Data!$AO304^2+Data!$AP304^2+Data!$AQ304^2)</f>
        <v>0.3006584112</v>
      </c>
      <c r="AV304" s="34">
        <f>_xlfn.VAR.P(Data!$K304:$N304)</f>
        <v>28.75</v>
      </c>
      <c r="AW304" s="35">
        <f>_xlfn.VAR.P(Data!$C304:$F304)</f>
        <v>74</v>
      </c>
      <c r="AX304" s="36">
        <f>_xlfn.VAR.P(Data!$G304:$J304)</f>
        <v>44.1875</v>
      </c>
      <c r="AY304" s="37"/>
      <c r="AZ304" s="38"/>
      <c r="BA304" s="39"/>
      <c r="BB304" s="30" t="str">
        <f>IF(AND(Data!$AE304&gt;Data!$AF304,Data!$AE304&gt;Data!$AG304),"1",IF(AND(Data!$AF304&gt;Data!$AE304,Data!$AF304&gt;Data!$AG304),IF(Data!$AF304&lt;2.5*Data!$AE304,"1.2",IF(OR(Data!$AE304&gt;2.5,Data!$AE304+Data!$AF304+Data!$AG304&lt;9),"2.2","2")),IF(AND(Data!$AG304&gt;3.5*Data!$AE304,Data!$AG304&gt;3.5*Data!$AF304,Data!$AE304+Data!$AF304+Data!$AG304&gt;11,Data!$AE304+Data!$AF304&lt;2,Data!$Q304&gt;=18),"3",IF((Data!$AE304&gt;3*Data!$AF304),"1.3",IF(AND(Data!$AF304&gt;3*Data!$AE304,Data!$AF304&gt;2),"2.3","3.3")))))</f>
        <v>3.3</v>
      </c>
      <c r="BC304" s="30" t="str">
        <f>IF(AND(Data!$AL304&gt;Data!$AM304,Data!$AL304&gt;Data!$AN304),"1",IF(AND(Data!$AM304&gt;Data!$AL304,Data!$AM304&gt;Data!$AN304),IF(Data!$AM304&lt;2.5*Data!$AL304,"1.2",IF(OR(Data!$AL304&gt;2.5,Data!$AL304+Data!$AM304+Data!$AN304&lt;9),"2.2","2")),IF(AND(Data!$AN304&gt;3.5*Data!$AL304,Data!$AN304&gt;3.5*Data!$AM304,Data!$AL304+Data!$AM304+Data!$AN304&gt;11,Data!$AL304+Data!$AM304&lt;2,Data!$U304&gt;=18),"3",IF((Data!$AL304&gt;3*Data!$AM304),"1.3",IF(AND(Data!$AM304&gt;3*Data!$AL304,Data!$AM304&gt;2),"2.3","3.3")))))</f>
        <v>2</v>
      </c>
      <c r="BD304" s="30" t="str">
        <f>IF(AND(Data!$AS304&gt;Data!$AT304,Data!$AS304&gt;Data!$AU304),"1",IF(AND(Data!$AT304&gt;Data!$AS304,Data!$AT304&gt;Data!$AU304),IF(Data!$AT304&lt;2.5*Data!$AS304,"1.2",IF(OR(Data!$AS304&gt;2.5,Data!$AS304+Data!$AT304+Data!$AU304&lt;9),"2.2","2")),IF(AND(Data!$AU304&gt;3.5*Data!$AS304,Data!$AU304&gt;3.5*Data!$AT304,Data!$AS304+Data!$AT304+Data!$AU304&gt;11,Data!$AS304+Data!$AT304&lt;2,Data!$Y304&gt;=18),"3",IF((Data!$AS304&gt;3*Data!$AT304),"1.3",IF(AND(Data!$AT304&gt;3*Data!$AS304,Data!$AT304&gt;2),"2.3","3.3")))))</f>
        <v>1</v>
      </c>
      <c r="BE304" s="30" t="str">
        <f t="array" ref="BE304">XLOOKUP(Data!$O304,Data!$K304:$N304,$K$1:$N$1,"?",0,1)&amp;XLOOKUP(Data!$P304,Data!$K304:$N304,$K$1:$N$1,"?",0,1)&amp;XLOOKUP(Data!$Q304,Data!$K304:$N304,$K$1:$N$1,"?",0,1)</f>
        <v>CDI</v>
      </c>
      <c r="BF304" s="30" t="str">
        <f t="array" ref="BF304">XLOOKUP(Data!$S304,Data!$C304:$F304,$C$1:$F$1,"?",0,1)&amp;XLOOKUP(Data!$T304,Data!$C304:$F304,$C$1:$F$1,"?",0,1)&amp;XLOOKUP(Data!$U304,Data!$C304:$F304,$C$1:$F$1,"?",0,1)</f>
        <v>CID</v>
      </c>
      <c r="BG304" s="30" t="str">
        <f t="array" ref="BG304">XLOOKUP(Data!$W304,Data!$G304:$J304,$G$1:$J$1,"?",0,1)&amp;XLOOKUP(Data!$X304,Data!$G304:$J304,$G$1:$J$1,"?",0,1)&amp;XLOOKUP(Data!$Y304,Data!$G304:$J304,$G$1:$J$1,"?",0,1)</f>
        <v>DCS</v>
      </c>
      <c r="BH304" s="30" t="str">
        <f>VLOOKUP(LEFT(Data!$BE304,Data!$BB304),'Key 2'!$A$1:$C$40,2,FALSE)</f>
        <v>DIC</v>
      </c>
      <c r="BI304" s="30" t="str">
        <f>VLOOKUP(LEFT(Data!$BF304,Data!$BC304),'Key 2'!$A$1:$C$40,2,FALSE)</f>
        <v>IC</v>
      </c>
      <c r="BJ304" s="30" t="str">
        <f>VLOOKUP(LEFT(Data!$BG304,Data!$BD304),'Key 2'!$A$1:$C$40,2,FALSE)</f>
        <v>D</v>
      </c>
      <c r="BK304" s="30" t="str">
        <f>IF(AND(Data!$AV304&gt;=15,Data!$O304&gt;=20),"DG",IF(AND(Data!$AW304&gt;=15,Data!$S304&gt;=20),"MG",IF(AND(Data!$AV304&gt;=15,Data!$W304&gt;=20),"LG","0")))</f>
        <v>DG</v>
      </c>
      <c r="BL304" s="30" t="str">
        <f>IF(AND(Data!$BK304="DG",Data!$AW304&gt;=15,Data!$S304&gt;=20,Data!$BH304&lt;&gt;Data!$BI304),"MG","LG")</f>
        <v>MG</v>
      </c>
      <c r="BM304" s="30" t="str">
        <f>IF(Data!$BK304="DG",Data!$BH304,IF(Data!$BK304="MG",Data!$BI304,Data!$BJ304))</f>
        <v>DIC</v>
      </c>
      <c r="BN304" s="30" t="str">
        <f>IF(Data!$BL304="DG",Data!$BH304,IF(Data!$BL304="MG",Data!$BI304,Data!$BJ304))</f>
        <v>IC</v>
      </c>
      <c r="BO304" s="40"/>
      <c r="BP304" s="40"/>
      <c r="BQ304" s="40"/>
      <c r="BR304" s="41"/>
      <c r="BS304" s="41"/>
      <c r="BT304" s="41" t="str">
        <f>VLOOKUP(Data!$BR304,'Key 1'!$B$1:$D$15,2,FALSE)</f>
        <v>TI</v>
      </c>
      <c r="BU304" s="41" t="str">
        <f>VLOOKUP(Data!$BS304,'Key 1'!$B$1:$D$15,2,FALSE)</f>
        <v>TI</v>
      </c>
      <c r="BV304" s="41">
        <f>VLOOKUP(Data!$BR304,'Key 1'!$B$1:$D$15,3,FALSE)</f>
        <v>0</v>
      </c>
      <c r="BW304" s="41">
        <f>VLOOKUP(Data!$BS304,'Key 1'!$B$1:$D$15,3,FALSE)</f>
        <v>0</v>
      </c>
      <c r="BX304" s="41" t="str">
        <f>IF(Data!$BK304="DG",IF(INT(Data!$BB304)-Data!$BB304&lt;0,"Low","High"),IF(Data!$BK304="MG",IF(INT(Data!$BC304)-Data!$BC304&lt;0,"Low","High"),IF(Data!$BK304="LG",IF(INT(Data!$BD304)-Data!$BD304&lt;0,"Low","High"),"High")))</f>
        <v>Low</v>
      </c>
      <c r="BY304" s="41" t="str">
        <f>IF(Data!$BL304="DG",IF(INT(Data!$BB304)-Data!$BB304&lt;0,"Low","High"),IF(Data!$BL304="MG",IF(INT(Data!$BC304)-Data!$BC304&lt;0,"Low","High"),IF(Data!$BL304="LG",IF(INT(Data!$BD304)-Data!$BD304&lt;0,"Low","High"),"High")))</f>
        <v>High</v>
      </c>
      <c r="BZ304" s="41" t="str">
        <f>IF(AND(Data!$BX304="High",Data!$BY304="High"),"High","Low")</f>
        <v>Low</v>
      </c>
      <c r="CA304" s="41" t="str">
        <f>IF(AND(Data!$BM304=Data!$BT304,Data!$BN304=Data!$BU304),"Matched",IF(Data!$BM304=Data!$BT304,"Sec Missed", IF(Data!$BN304=Data!$BU304," Pri Missed", "Both Missed")))</f>
        <v>Both Missed</v>
      </c>
      <c r="CB304" s="42">
        <v>100.0</v>
      </c>
      <c r="CC304" s="42">
        <v>100.0</v>
      </c>
      <c r="CD304" s="42">
        <v>100.0</v>
      </c>
      <c r="CE304" s="43" t="s">
        <v>17</v>
      </c>
      <c r="CF304" s="43" t="s">
        <v>96</v>
      </c>
      <c r="CG304" s="43" t="s">
        <v>0</v>
      </c>
      <c r="CH304" s="45" t="s">
        <v>17</v>
      </c>
      <c r="CI304" s="43" t="s">
        <v>97</v>
      </c>
      <c r="CJ304" s="42">
        <v>100.0</v>
      </c>
      <c r="CK304" s="43" t="s">
        <v>96</v>
      </c>
      <c r="CL304" s="43" t="s">
        <v>102</v>
      </c>
      <c r="CM304" s="42">
        <v>100.0</v>
      </c>
      <c r="CN304" s="43" t="s">
        <v>99</v>
      </c>
      <c r="CO304" s="1"/>
      <c r="CP304" s="1"/>
      <c r="CQ304" s="1"/>
      <c r="CR304" s="1"/>
      <c r="CS304" s="1"/>
      <c r="CT304" s="1"/>
      <c r="CU304" s="1"/>
    </row>
    <row r="305" ht="48.0" customHeight="1">
      <c r="A305" s="28">
        <v>2459.0</v>
      </c>
      <c r="B305" s="29">
        <v>28.0</v>
      </c>
      <c r="C305" s="30">
        <v>16.0</v>
      </c>
      <c r="D305" s="30">
        <v>12.0</v>
      </c>
      <c r="E305" s="30">
        <v>13.0</v>
      </c>
      <c r="F305" s="30">
        <v>19.0</v>
      </c>
      <c r="G305" s="30">
        <v>25.0</v>
      </c>
      <c r="H305" s="30">
        <v>12.0</v>
      </c>
      <c r="I305" s="30">
        <v>5.0</v>
      </c>
      <c r="J305" s="30">
        <v>14.0</v>
      </c>
      <c r="K305" s="30">
        <v>21.0</v>
      </c>
      <c r="L305" s="30">
        <v>11.0</v>
      </c>
      <c r="M305" s="30">
        <v>8.0</v>
      </c>
      <c r="N305" s="30">
        <v>16.0</v>
      </c>
      <c r="O305" s="31">
        <f>LARGE(Data!$K305:$N305,1)</f>
        <v>21</v>
      </c>
      <c r="P305" s="31">
        <f>LARGE(Data!$K305:$N305,2)</f>
        <v>16</v>
      </c>
      <c r="Q305" s="31">
        <f>LARGE(Data!$K305:$N305,3)</f>
        <v>11</v>
      </c>
      <c r="R305" s="31">
        <f>LARGE(Data!$K305:$N305,4)</f>
        <v>8</v>
      </c>
      <c r="S305" s="32">
        <f>LARGE(Data!$C305:$F305,1)</f>
        <v>19</v>
      </c>
      <c r="T305" s="32">
        <f>LARGE(Data!$C305:$F305,2)</f>
        <v>16</v>
      </c>
      <c r="U305" s="32">
        <f>LARGE(Data!$C305:$F305,3)</f>
        <v>13</v>
      </c>
      <c r="V305" s="32">
        <f>LARGE(Data!$C305:$F305,4)</f>
        <v>12</v>
      </c>
      <c r="W305" s="33">
        <f>LARGE(Data!$G305:$J305,1)</f>
        <v>25</v>
      </c>
      <c r="X305" s="33">
        <f>LARGE(Data!$G305:$J305,2)</f>
        <v>14</v>
      </c>
      <c r="Y305" s="33">
        <f>LARGE(Data!$G305:$J305,3)</f>
        <v>12</v>
      </c>
      <c r="Z305" s="33">
        <f>LARGE(Data!$G305:$J305,4)</f>
        <v>5</v>
      </c>
      <c r="AA305" s="30">
        <f>Data!$O305-Data!$P305</f>
        <v>5</v>
      </c>
      <c r="AB305" s="30">
        <f>Data!$P305-Data!$Q305</f>
        <v>5</v>
      </c>
      <c r="AC305" s="30">
        <f>Data!$Q305-Data!$R305</f>
        <v>3</v>
      </c>
      <c r="AD305" s="30">
        <f>(Data!$AA305+Data!$AB305)/SUM(Data!$AA305:$AC305)</f>
        <v>0.7692307692</v>
      </c>
      <c r="AE305" s="31">
        <f>Data!$AA305^2/SQRT(Data!$AA305^2+Data!$AB305^2+Data!$AC305^2)</f>
        <v>3.254722775</v>
      </c>
      <c r="AF305" s="31">
        <f>Data!$AB305^2/SQRT(Data!$AA305^2+Data!$AB305^2+Data!$AC305^2)</f>
        <v>3.254722775</v>
      </c>
      <c r="AG305" s="31">
        <f>Data!$AC305^2/SQRT(Data!$AA305^2+Data!$AB305^2+Data!$AC305^2)</f>
        <v>1.171700199</v>
      </c>
      <c r="AH305" s="30">
        <f>Data!$S305-Data!$T305</f>
        <v>3</v>
      </c>
      <c r="AI305" s="30">
        <f>Data!$T305-Data!$U305</f>
        <v>3</v>
      </c>
      <c r="AJ305" s="30">
        <f>Data!$U305-Data!$V305</f>
        <v>1</v>
      </c>
      <c r="AK305" s="30">
        <f>(Data!$AH305+Data!$AI305)/(Data!$AH305+Data!$AI305+Data!$AJ305)</f>
        <v>0.8571428571</v>
      </c>
      <c r="AL305" s="32">
        <f>Data!$AH305^2/SQRT(Data!$AH305^2+Data!$AI305^2+Data!$AJ305^2)</f>
        <v>2.064741605</v>
      </c>
      <c r="AM305" s="32">
        <f>Data!$AI305^2/SQRT(Data!$AH305^2+Data!$AI305^2+Data!$AJ305^2)</f>
        <v>2.064741605</v>
      </c>
      <c r="AN305" s="32">
        <f>Data!$AJ305^2/SQRT(Data!$AH305^2+Data!$AI305^2+Data!$AJ305^2)</f>
        <v>0.2294157339</v>
      </c>
      <c r="AO305" s="30">
        <f>Data!$W305-Data!$X305</f>
        <v>11</v>
      </c>
      <c r="AP305" s="30">
        <f>Data!$X305-Data!$Y305</f>
        <v>2</v>
      </c>
      <c r="AQ305" s="30">
        <f>Data!$Y305-Data!$Z305</f>
        <v>7</v>
      </c>
      <c r="AR305" s="30">
        <f>(Data!$AO305+Data!$AP305)/(Data!$AO305+Data!$AP305+Data!$AQ305)</f>
        <v>0.65</v>
      </c>
      <c r="AS305" s="33">
        <f>Data!$AO305^2/SQRT(Data!$AO305^2+Data!$AP305^2+Data!$AQ305^2)</f>
        <v>9.172986327</v>
      </c>
      <c r="AT305" s="33">
        <f>Data!$AP305^2/SQRT(Data!$AO305^2+Data!$AP305^2+Data!$AQ305^2)</f>
        <v>0.3032392174</v>
      </c>
      <c r="AU305" s="33">
        <f>Data!$AQ305^2/SQRT(Data!$AO305^2+Data!$AP305^2+Data!$AQ305^2)</f>
        <v>3.714680414</v>
      </c>
      <c r="AV305" s="34">
        <f>_xlfn.VAR.P(Data!$K305:$N305)</f>
        <v>24.5</v>
      </c>
      <c r="AW305" s="35">
        <f>_xlfn.VAR.P(Data!$C305:$F305)</f>
        <v>7.5</v>
      </c>
      <c r="AX305" s="36">
        <f>_xlfn.VAR.P(Data!$G305:$J305)</f>
        <v>51.5</v>
      </c>
      <c r="AY305" s="37"/>
      <c r="AZ305" s="38"/>
      <c r="BA305" s="39"/>
      <c r="BB305" s="30" t="str">
        <f>IF(AND(Data!$AE305&gt;Data!$AF305,Data!$AE305&gt;Data!$AG305),"1",IF(AND(Data!$AF305&gt;Data!$AE305,Data!$AF305&gt;Data!$AG305),IF(Data!$AF305&lt;2.5*Data!$AE305,"1.2",IF(OR(Data!$AE305&gt;2.5,Data!$AE305+Data!$AF305+Data!$AG305&lt;9),"2.2","2")),IF(AND(Data!$AG305&gt;3.5*Data!$AE305,Data!$AG305&gt;3.5*Data!$AF305,Data!$AE305+Data!$AF305+Data!$AG305&gt;11,Data!$AE305+Data!$AF305&lt;2,Data!$Q305&gt;=18),"3",IF((Data!$AE305&gt;3*Data!$AF305),"1.3",IF(AND(Data!$AF305&gt;3*Data!$AE305,Data!$AF305&gt;2),"2.3","3.3")))))</f>
        <v>3.3</v>
      </c>
      <c r="BC305" s="30" t="str">
        <f>IF(AND(Data!$AL305&gt;Data!$AM305,Data!$AL305&gt;Data!$AN305),"1",IF(AND(Data!$AM305&gt;Data!$AL305,Data!$AM305&gt;Data!$AN305),IF(Data!$AM305&lt;2.5*Data!$AL305,"1.2",IF(OR(Data!$AL305&gt;2.5,Data!$AL305+Data!$AM305+Data!$AN305&lt;9),"2.2","2")),IF(AND(Data!$AN305&gt;3.5*Data!$AL305,Data!$AN305&gt;3.5*Data!$AM305,Data!$AL305+Data!$AM305+Data!$AN305&gt;11,Data!$AL305+Data!$AM305&lt;2,Data!$U305&gt;=18),"3",IF((Data!$AL305&gt;3*Data!$AM305),"1.3",IF(AND(Data!$AM305&gt;3*Data!$AL305,Data!$AM305&gt;2),"2.3","3.3")))))</f>
        <v>3.3</v>
      </c>
      <c r="BD305" s="30" t="str">
        <f>IF(AND(Data!$AS305&gt;Data!$AT305,Data!$AS305&gt;Data!$AU305),"1",IF(AND(Data!$AT305&gt;Data!$AS305,Data!$AT305&gt;Data!$AU305),IF(Data!$AT305&lt;2.5*Data!$AS305,"1.2",IF(OR(Data!$AS305&gt;2.5,Data!$AS305+Data!$AT305+Data!$AU305&lt;9),"2.2","2")),IF(AND(Data!$AU305&gt;3.5*Data!$AS305,Data!$AU305&gt;3.5*Data!$AT305,Data!$AS305+Data!$AT305+Data!$AU305&gt;11,Data!$AS305+Data!$AT305&lt;2,Data!$Y305&gt;=18),"3",IF((Data!$AS305&gt;3*Data!$AT305),"1.3",IF(AND(Data!$AT305&gt;3*Data!$AS305,Data!$AT305&gt;2),"2.3","3.3")))))</f>
        <v>1</v>
      </c>
      <c r="BE305" s="30" t="str">
        <f t="array" ref="BE305">XLOOKUP(Data!$O305,Data!$K305:$N305,$K$1:$N$1,"?",0,1)&amp;XLOOKUP(Data!$P305,Data!$K305:$N305,$K$1:$N$1,"?",0,1)&amp;XLOOKUP(Data!$Q305,Data!$K305:$N305,$K$1:$N$1,"?",0,1)</f>
        <v>DCI</v>
      </c>
      <c r="BF305" s="30" t="str">
        <f t="array" ref="BF305">XLOOKUP(Data!$S305,Data!$C305:$F305,$C$1:$F$1,"?",0,1)&amp;XLOOKUP(Data!$T305,Data!$C305:$F305,$C$1:$F$1,"?",0,1)&amp;XLOOKUP(Data!$U305,Data!$C305:$F305,$C$1:$F$1,"?",0,1)</f>
        <v>CDS</v>
      </c>
      <c r="BG305" s="30" t="str">
        <f t="array" ref="BG305">XLOOKUP(Data!$W305,Data!$G305:$J305,$G$1:$J$1,"?",0,1)&amp;XLOOKUP(Data!$X305,Data!$G305:$J305,$G$1:$J$1,"?",0,1)&amp;XLOOKUP(Data!$Y305,Data!$G305:$J305,$G$1:$J$1,"?",0,1)</f>
        <v>DCI</v>
      </c>
      <c r="BH305" s="30" t="str">
        <f>VLOOKUP(LEFT(Data!$BE305,Data!$BB305),'Key 2'!$A$1:$C$40,2,FALSE)</f>
        <v>DIC</v>
      </c>
      <c r="BI305" s="30" t="str">
        <f>VLOOKUP(LEFT(Data!$BF305,Data!$BC305),'Key 2'!$A$1:$C$40,2,FALSE)</f>
        <v>DSC</v>
      </c>
      <c r="BJ305" s="30" t="str">
        <f>VLOOKUP(LEFT(Data!$BG305,Data!$BD305),'Key 2'!$A$1:$C$40,2,FALSE)</f>
        <v>D</v>
      </c>
      <c r="BK305" s="30" t="str">
        <f>IF(AND(Data!$AV305&gt;=15,Data!$O305&gt;=20),"DG",IF(AND(Data!$AW305&gt;=15,Data!$S305&gt;=20),"MG",IF(AND(Data!$AV305&gt;=15,Data!$W305&gt;=20),"LG","0")))</f>
        <v>DG</v>
      </c>
      <c r="BL305" s="30" t="str">
        <f>IF(AND(Data!$BK305="DG",Data!$AW305&gt;=15,Data!$S305&gt;=20,Data!$BH305&lt;&gt;Data!$BI305),"MG","LG")</f>
        <v>LG</v>
      </c>
      <c r="BM305" s="30" t="str">
        <f>IF(Data!$BK305="DG",Data!$BH305,IF(Data!$BK305="MG",Data!$BI305,Data!$BJ305))</f>
        <v>DIC</v>
      </c>
      <c r="BN305" s="30" t="str">
        <f>IF(Data!$BL305="DG",Data!$BH305,IF(Data!$BL305="MG",Data!$BI305,Data!$BJ305))</f>
        <v>D</v>
      </c>
      <c r="BO305" s="40"/>
      <c r="BP305" s="40"/>
      <c r="BQ305" s="40"/>
      <c r="BR305" s="41"/>
      <c r="BS305" s="41"/>
      <c r="BT305" s="41" t="str">
        <f>VLOOKUP(Data!$BR305,'Key 1'!$B$1:$D$15,2,FALSE)</f>
        <v>TI</v>
      </c>
      <c r="BU305" s="41" t="str">
        <f>VLOOKUP(Data!$BS305,'Key 1'!$B$1:$D$15,2,FALSE)</f>
        <v>TI</v>
      </c>
      <c r="BV305" s="41">
        <f>VLOOKUP(Data!$BR305,'Key 1'!$B$1:$D$15,3,FALSE)</f>
        <v>0</v>
      </c>
      <c r="BW305" s="41">
        <f>VLOOKUP(Data!$BS305,'Key 1'!$B$1:$D$15,3,FALSE)</f>
        <v>0</v>
      </c>
      <c r="BX305" s="41" t="str">
        <f>IF(Data!$BK305="DG",IF(INT(Data!$BB305)-Data!$BB305&lt;0,"Low","High"),IF(Data!$BK305="MG",IF(INT(Data!$BC305)-Data!$BC305&lt;0,"Low","High"),IF(Data!$BK305="LG",IF(INT(Data!$BD305)-Data!$BD305&lt;0,"Low","High"),"High")))</f>
        <v>Low</v>
      </c>
      <c r="BY305" s="41" t="str">
        <f>IF(Data!$BL305="DG",IF(INT(Data!$BB305)-Data!$BB305&lt;0,"Low","High"),IF(Data!$BL305="MG",IF(INT(Data!$BC305)-Data!$BC305&lt;0,"Low","High"),IF(Data!$BL305="LG",IF(INT(Data!$BD305)-Data!$BD305&lt;0,"Low","High"),"High")))</f>
        <v>High</v>
      </c>
      <c r="BZ305" s="41" t="str">
        <f>IF(AND(Data!$BX305="High",Data!$BY305="High"),"High","Low")</f>
        <v>Low</v>
      </c>
      <c r="CA305" s="41" t="str">
        <f>IF(AND(Data!$BM305=Data!$BT305,Data!$BN305=Data!$BU305),"Matched",IF(Data!$BM305=Data!$BT305,"Sec Missed", IF(Data!$BN305=Data!$BU305," Pri Missed", "Both Missed")))</f>
        <v>Both Missed</v>
      </c>
      <c r="CB305" s="42">
        <v>100.0</v>
      </c>
      <c r="CC305" s="43" t="s">
        <v>100</v>
      </c>
      <c r="CD305" s="42">
        <v>100.0</v>
      </c>
      <c r="CE305" s="43" t="s">
        <v>0</v>
      </c>
      <c r="CF305" s="44"/>
      <c r="CG305" s="43" t="s">
        <v>0</v>
      </c>
      <c r="CH305" s="45" t="s">
        <v>0</v>
      </c>
      <c r="CI305" s="43" t="s">
        <v>97</v>
      </c>
      <c r="CJ305" s="42">
        <v>100.0</v>
      </c>
      <c r="CK305" s="43" t="s">
        <v>0</v>
      </c>
      <c r="CL305" s="43" t="s">
        <v>98</v>
      </c>
      <c r="CM305" s="42">
        <v>100.0</v>
      </c>
      <c r="CN305" s="43" t="s">
        <v>99</v>
      </c>
      <c r="CO305" s="1"/>
      <c r="CP305" s="1"/>
      <c r="CQ305" s="1"/>
      <c r="CR305" s="1"/>
      <c r="CS305" s="1"/>
      <c r="CT305" s="1"/>
      <c r="CU305" s="1"/>
    </row>
    <row r="306" ht="48.0" customHeight="1">
      <c r="A306" s="28">
        <v>2460.0</v>
      </c>
      <c r="B306" s="29">
        <v>28.0</v>
      </c>
      <c r="C306" s="30">
        <v>19.0</v>
      </c>
      <c r="D306" s="30">
        <v>22.0</v>
      </c>
      <c r="E306" s="30">
        <v>4.0</v>
      </c>
      <c r="F306" s="30">
        <v>24.0</v>
      </c>
      <c r="G306" s="30">
        <v>18.0</v>
      </c>
      <c r="H306" s="30">
        <v>16.0</v>
      </c>
      <c r="I306" s="30">
        <v>5.0</v>
      </c>
      <c r="J306" s="30">
        <v>18.5</v>
      </c>
      <c r="K306" s="30">
        <v>17.0</v>
      </c>
      <c r="L306" s="30">
        <v>19.0</v>
      </c>
      <c r="M306" s="30">
        <v>4.0</v>
      </c>
      <c r="N306" s="30">
        <v>23.0</v>
      </c>
      <c r="O306" s="31">
        <f>LARGE(Data!$K306:$N306,1)</f>
        <v>23</v>
      </c>
      <c r="P306" s="31">
        <f>LARGE(Data!$K306:$N306,2)</f>
        <v>19</v>
      </c>
      <c r="Q306" s="31">
        <f>LARGE(Data!$K306:$N306,3)</f>
        <v>17</v>
      </c>
      <c r="R306" s="31">
        <f>LARGE(Data!$K306:$N306,4)</f>
        <v>4</v>
      </c>
      <c r="S306" s="32">
        <f>LARGE(Data!$C306:$F306,1)</f>
        <v>24</v>
      </c>
      <c r="T306" s="32">
        <f>LARGE(Data!$C306:$F306,2)</f>
        <v>22</v>
      </c>
      <c r="U306" s="32">
        <f>LARGE(Data!$C306:$F306,3)</f>
        <v>19</v>
      </c>
      <c r="V306" s="32">
        <f>LARGE(Data!$C306:$F306,4)</f>
        <v>4</v>
      </c>
      <c r="W306" s="33">
        <f>LARGE(Data!$G306:$J306,1)</f>
        <v>18.5</v>
      </c>
      <c r="X306" s="33">
        <f>LARGE(Data!$G306:$J306,2)</f>
        <v>18</v>
      </c>
      <c r="Y306" s="33">
        <f>LARGE(Data!$G306:$J306,3)</f>
        <v>16</v>
      </c>
      <c r="Z306" s="33">
        <f>LARGE(Data!$G306:$J306,4)</f>
        <v>5</v>
      </c>
      <c r="AA306" s="30">
        <f>Data!$O306-Data!$P306</f>
        <v>4</v>
      </c>
      <c r="AB306" s="30">
        <f>Data!$P306-Data!$Q306</f>
        <v>2</v>
      </c>
      <c r="AC306" s="30">
        <f>Data!$Q306-Data!$R306</f>
        <v>13</v>
      </c>
      <c r="AD306" s="30">
        <f>(Data!$AA306+Data!$AB306)/SUM(Data!$AA306:$AC306)</f>
        <v>0.3157894737</v>
      </c>
      <c r="AE306" s="31">
        <f>Data!$AA306^2/SQRT(Data!$AA306^2+Data!$AB306^2+Data!$AC306^2)</f>
        <v>1.163828748</v>
      </c>
      <c r="AF306" s="31">
        <f>Data!$AB306^2/SQRT(Data!$AA306^2+Data!$AB306^2+Data!$AC306^2)</f>
        <v>0.290957187</v>
      </c>
      <c r="AG306" s="31">
        <f>Data!$AC306^2/SQRT(Data!$AA306^2+Data!$AB306^2+Data!$AC306^2)</f>
        <v>12.29294115</v>
      </c>
      <c r="AH306" s="30">
        <f>Data!$S306-Data!$T306</f>
        <v>2</v>
      </c>
      <c r="AI306" s="30">
        <f>Data!$T306-Data!$U306</f>
        <v>3</v>
      </c>
      <c r="AJ306" s="30">
        <f>Data!$U306-Data!$V306</f>
        <v>15</v>
      </c>
      <c r="AK306" s="30">
        <f>(Data!$AH306+Data!$AI306)/(Data!$AH306+Data!$AI306+Data!$AJ306)</f>
        <v>0.25</v>
      </c>
      <c r="AL306" s="32">
        <f>Data!$AH306^2/SQRT(Data!$AH306^2+Data!$AI306^2+Data!$AJ306^2)</f>
        <v>0.2592814894</v>
      </c>
      <c r="AM306" s="32">
        <f>Data!$AI306^2/SQRT(Data!$AH306^2+Data!$AI306^2+Data!$AJ306^2)</f>
        <v>0.5833833512</v>
      </c>
      <c r="AN306" s="32">
        <f>Data!$AJ306^2/SQRT(Data!$AH306^2+Data!$AI306^2+Data!$AJ306^2)</f>
        <v>14.58458378</v>
      </c>
      <c r="AO306" s="30">
        <f>Data!$W306-Data!$X306</f>
        <v>0.5</v>
      </c>
      <c r="AP306" s="30">
        <f>Data!$X306-Data!$Y306</f>
        <v>2</v>
      </c>
      <c r="AQ306" s="30">
        <f>Data!$Y306-Data!$Z306</f>
        <v>11</v>
      </c>
      <c r="AR306" s="30">
        <f>(Data!$AO306+Data!$AP306)/(Data!$AO306+Data!$AP306+Data!$AQ306)</f>
        <v>0.1851851852</v>
      </c>
      <c r="AS306" s="33">
        <f>Data!$AO306^2/SQRT(Data!$AO306^2+Data!$AP306^2+Data!$AQ306^2)</f>
        <v>0.02233835258</v>
      </c>
      <c r="AT306" s="33">
        <f>Data!$AP306^2/SQRT(Data!$AO306^2+Data!$AP306^2+Data!$AQ306^2)</f>
        <v>0.3574136413</v>
      </c>
      <c r="AU306" s="33">
        <f>Data!$AQ306^2/SQRT(Data!$AO306^2+Data!$AP306^2+Data!$AQ306^2)</f>
        <v>10.81176265</v>
      </c>
      <c r="AV306" s="34">
        <f>_xlfn.VAR.P(Data!$K306:$N306)</f>
        <v>50.6875</v>
      </c>
      <c r="AW306" s="35">
        <f>_xlfn.VAR.P(Data!$C306:$F306)</f>
        <v>61.6875</v>
      </c>
      <c r="AX306" s="36">
        <f>_xlfn.VAR.P(Data!$G306:$J306)</f>
        <v>30.171875</v>
      </c>
      <c r="AY306" s="37"/>
      <c r="AZ306" s="38"/>
      <c r="BA306" s="39"/>
      <c r="BB306" s="30" t="str">
        <f>IF(AND(Data!$AE306&gt;Data!$AF306,Data!$AE306&gt;Data!$AG306),"1",IF(AND(Data!$AF306&gt;Data!$AE306,Data!$AF306&gt;Data!$AG306),IF(Data!$AF306&lt;2.5*Data!$AE306,"1.2",IF(OR(Data!$AE306&gt;2.5,Data!$AE306+Data!$AF306+Data!$AG306&lt;9),"2.2","2")),IF(AND(Data!$AG306&gt;3.5*Data!$AE306,Data!$AG306&gt;3.5*Data!$AF306,Data!$AE306+Data!$AF306+Data!$AG306&gt;11,Data!$AE306+Data!$AF306&lt;2,Data!$Q306&gt;=18),"3",IF((Data!$AE306&gt;3*Data!$AF306),"1.3",IF(AND(Data!$AF306&gt;3*Data!$AE306,Data!$AF306&gt;2),"2.3","3.3")))))</f>
        <v>1.3</v>
      </c>
      <c r="BC306" s="30" t="str">
        <f>IF(AND(Data!$AL306&gt;Data!$AM306,Data!$AL306&gt;Data!$AN306),"1",IF(AND(Data!$AM306&gt;Data!$AL306,Data!$AM306&gt;Data!$AN306),IF(Data!$AM306&lt;2.5*Data!$AL306,"1.2",IF(OR(Data!$AL306&gt;2.5,Data!$AL306+Data!$AM306+Data!$AN306&lt;9),"2.2","2")),IF(AND(Data!$AN306&gt;3.5*Data!$AL306,Data!$AN306&gt;3.5*Data!$AM306,Data!$AL306+Data!$AM306+Data!$AN306&gt;11,Data!$AL306+Data!$AM306&lt;2,Data!$U306&gt;=18),"3",IF((Data!$AL306&gt;3*Data!$AM306),"1.3",IF(AND(Data!$AM306&gt;3*Data!$AL306,Data!$AM306&gt;2),"2.3","3.3")))))</f>
        <v>3</v>
      </c>
      <c r="BD306" s="30" t="str">
        <f>IF(AND(Data!$AS306&gt;Data!$AT306,Data!$AS306&gt;Data!$AU306),"1",IF(AND(Data!$AT306&gt;Data!$AS306,Data!$AT306&gt;Data!$AU306),IF(Data!$AT306&lt;2.5*Data!$AS306,"1.2",IF(OR(Data!$AS306&gt;2.5,Data!$AS306+Data!$AT306+Data!$AU306&lt;9),"2.2","2")),IF(AND(Data!$AU306&gt;3.5*Data!$AS306,Data!$AU306&gt;3.5*Data!$AT306,Data!$AS306+Data!$AT306+Data!$AU306&gt;11,Data!$AS306+Data!$AT306&lt;2,Data!$Y306&gt;=18),"3",IF((Data!$AS306&gt;3*Data!$AT306),"1.3",IF(AND(Data!$AT306&gt;3*Data!$AS306,Data!$AT306&gt;2),"2.3","3.3")))))</f>
        <v>3.3</v>
      </c>
      <c r="BE306" s="30" t="str">
        <f t="array" ref="BE306">XLOOKUP(Data!$O306,Data!$K306:$N306,$K$1:$N$1,"?",0,1)&amp;XLOOKUP(Data!$P306,Data!$K306:$N306,$K$1:$N$1,"?",0,1)&amp;XLOOKUP(Data!$Q306,Data!$K306:$N306,$K$1:$N$1,"?",0,1)</f>
        <v>CID</v>
      </c>
      <c r="BF306" s="30" t="str">
        <f t="array" ref="BF306">XLOOKUP(Data!$S306,Data!$C306:$F306,$C$1:$F$1,"?",0,1)&amp;XLOOKUP(Data!$T306,Data!$C306:$F306,$C$1:$F$1,"?",0,1)&amp;XLOOKUP(Data!$U306,Data!$C306:$F306,$C$1:$F$1,"?",0,1)</f>
        <v>CID</v>
      </c>
      <c r="BG306" s="30" t="str">
        <f t="array" ref="BG306">XLOOKUP(Data!$W306,Data!$G306:$J306,$G$1:$J$1,"?",0,1)&amp;XLOOKUP(Data!$X306,Data!$G306:$J306,$G$1:$J$1,"?",0,1)&amp;XLOOKUP(Data!$Y306,Data!$G306:$J306,$G$1:$J$1,"?",0,1)</f>
        <v>CDI</v>
      </c>
      <c r="BH306" s="30" t="str">
        <f>VLOOKUP(LEFT(Data!$BE306,Data!$BB306),'Key 2'!$A$1:$C$40,2,FALSE)</f>
        <v>C</v>
      </c>
      <c r="BI306" s="30" t="str">
        <f>VLOOKUP(LEFT(Data!$BF306,Data!$BC306),'Key 2'!$A$1:$C$40,2,FALSE)</f>
        <v>DIC</v>
      </c>
      <c r="BJ306" s="30" t="str">
        <f>VLOOKUP(LEFT(Data!$BG306,Data!$BD306),'Key 2'!$A$1:$C$40,2,FALSE)</f>
        <v>DIC</v>
      </c>
      <c r="BK306" s="30" t="str">
        <f>IF(AND(Data!$AV306&gt;=15,Data!$O306&gt;=20),"DG",IF(AND(Data!$AW306&gt;=15,Data!$S306&gt;=20),"MG",IF(AND(Data!$AV306&gt;=15,Data!$W306&gt;=20),"LG","0")))</f>
        <v>DG</v>
      </c>
      <c r="BL306" s="30" t="str">
        <f>IF(AND(Data!$BK306="DG",Data!$AW306&gt;=15,Data!$S306&gt;=20,Data!$BH306&lt;&gt;Data!$BI306),"MG","LG")</f>
        <v>MG</v>
      </c>
      <c r="BM306" s="30" t="str">
        <f>IF(Data!$BK306="DG",Data!$BH306,IF(Data!$BK306="MG",Data!$BI306,Data!$BJ306))</f>
        <v>C</v>
      </c>
      <c r="BN306" s="30" t="str">
        <f>IF(Data!$BL306="DG",Data!$BH306,IF(Data!$BL306="MG",Data!$BI306,Data!$BJ306))</f>
        <v>DIC</v>
      </c>
      <c r="BO306" s="40"/>
      <c r="BP306" s="40"/>
      <c r="BQ306" s="40"/>
      <c r="BR306" s="41"/>
      <c r="BS306" s="41"/>
      <c r="BT306" s="41" t="str">
        <f>VLOOKUP(Data!$BR306,'Key 1'!$B$1:$D$15,2,FALSE)</f>
        <v>TI</v>
      </c>
      <c r="BU306" s="41" t="str">
        <f>VLOOKUP(Data!$BS306,'Key 1'!$B$1:$D$15,2,FALSE)</f>
        <v>TI</v>
      </c>
      <c r="BV306" s="41">
        <f>VLOOKUP(Data!$BR306,'Key 1'!$B$1:$D$15,3,FALSE)</f>
        <v>0</v>
      </c>
      <c r="BW306" s="41">
        <f>VLOOKUP(Data!$BS306,'Key 1'!$B$1:$D$15,3,FALSE)</f>
        <v>0</v>
      </c>
      <c r="BX306" s="41" t="str">
        <f>IF(Data!$BK306="DG",IF(INT(Data!$BB306)-Data!$BB306&lt;0,"Low","High"),IF(Data!$BK306="MG",IF(INT(Data!$BC306)-Data!$BC306&lt;0,"Low","High"),IF(Data!$BK306="LG",IF(INT(Data!$BD306)-Data!$BD306&lt;0,"Low","High"),"High")))</f>
        <v>Low</v>
      </c>
      <c r="BY306" s="41" t="str">
        <f>IF(Data!$BL306="DG",IF(INT(Data!$BB306)-Data!$BB306&lt;0,"Low","High"),IF(Data!$BL306="MG",IF(INT(Data!$BC306)-Data!$BC306&lt;0,"Low","High"),IF(Data!$BL306="LG",IF(INT(Data!$BD306)-Data!$BD306&lt;0,"Low","High"),"High")))</f>
        <v>High</v>
      </c>
      <c r="BZ306" s="41" t="str">
        <f>IF(AND(Data!$BX306="High",Data!$BY306="High"),"High","Low")</f>
        <v>Low</v>
      </c>
      <c r="CA306" s="41" t="str">
        <f>IF(AND(Data!$BM306=Data!$BT306,Data!$BN306=Data!$BU306),"Matched",IF(Data!$BM306=Data!$BT306,"Sec Missed", IF(Data!$BN306=Data!$BU306," Pri Missed", "Both Missed")))</f>
        <v>Both Missed</v>
      </c>
      <c r="CB306" s="42">
        <v>100.0</v>
      </c>
      <c r="CC306" s="42">
        <v>100.0</v>
      </c>
      <c r="CD306" s="42">
        <v>100.0</v>
      </c>
      <c r="CE306" s="43" t="s">
        <v>101</v>
      </c>
      <c r="CF306" s="43" t="s">
        <v>101</v>
      </c>
      <c r="CG306" s="43" t="s">
        <v>101</v>
      </c>
      <c r="CH306" s="45" t="s">
        <v>101</v>
      </c>
      <c r="CI306" s="43" t="s">
        <v>97</v>
      </c>
      <c r="CJ306" s="42">
        <v>100.0</v>
      </c>
      <c r="CK306" s="43" t="s">
        <v>101</v>
      </c>
      <c r="CL306" s="43" t="s">
        <v>98</v>
      </c>
      <c r="CM306" s="42">
        <v>100.0</v>
      </c>
      <c r="CN306" s="43" t="s">
        <v>104</v>
      </c>
      <c r="CO306" s="1"/>
      <c r="CP306" s="1"/>
      <c r="CQ306" s="1"/>
      <c r="CR306" s="1"/>
      <c r="CS306" s="1"/>
      <c r="CT306" s="1"/>
      <c r="CU306" s="1"/>
    </row>
    <row r="307" ht="48.0" customHeight="1">
      <c r="A307" s="28">
        <v>2461.0</v>
      </c>
      <c r="B307" s="29">
        <v>14.0</v>
      </c>
      <c r="C307" s="30">
        <v>5.0</v>
      </c>
      <c r="D307" s="30">
        <v>6.0</v>
      </c>
      <c r="E307" s="30">
        <v>4.0</v>
      </c>
      <c r="F307" s="30">
        <v>16.0</v>
      </c>
      <c r="G307" s="30">
        <v>28.0</v>
      </c>
      <c r="H307" s="30">
        <v>25.0</v>
      </c>
      <c r="I307" s="30">
        <v>7.0</v>
      </c>
      <c r="J307" s="30">
        <v>25.0</v>
      </c>
      <c r="K307" s="30">
        <v>21.0</v>
      </c>
      <c r="L307" s="30">
        <v>14.0</v>
      </c>
      <c r="M307" s="30">
        <v>5.0</v>
      </c>
      <c r="N307" s="30">
        <v>21.0</v>
      </c>
      <c r="O307" s="31">
        <f>LARGE(Data!$K307:$N307,1)</f>
        <v>21</v>
      </c>
      <c r="P307" s="31">
        <f>LARGE(Data!$K307:$N307,2)</f>
        <v>21</v>
      </c>
      <c r="Q307" s="31">
        <f>LARGE(Data!$K307:$N307,3)</f>
        <v>14</v>
      </c>
      <c r="R307" s="31">
        <f>LARGE(Data!$K307:$N307,4)</f>
        <v>5</v>
      </c>
      <c r="S307" s="32">
        <f>LARGE(Data!$C307:$F307,1)</f>
        <v>16</v>
      </c>
      <c r="T307" s="32">
        <f>LARGE(Data!$C307:$F307,2)</f>
        <v>6</v>
      </c>
      <c r="U307" s="32">
        <f>LARGE(Data!$C307:$F307,3)</f>
        <v>5</v>
      </c>
      <c r="V307" s="32">
        <f>LARGE(Data!$C307:$F307,4)</f>
        <v>4</v>
      </c>
      <c r="W307" s="33">
        <f>LARGE(Data!$G307:$J307,1)</f>
        <v>28</v>
      </c>
      <c r="X307" s="33">
        <f>LARGE(Data!$G307:$J307,2)</f>
        <v>25</v>
      </c>
      <c r="Y307" s="33">
        <f>LARGE(Data!$G307:$J307,3)</f>
        <v>25</v>
      </c>
      <c r="Z307" s="33">
        <f>LARGE(Data!$G307:$J307,4)</f>
        <v>7</v>
      </c>
      <c r="AA307" s="30">
        <f>Data!$O307-Data!$P307</f>
        <v>0</v>
      </c>
      <c r="AB307" s="30">
        <f>Data!$P307-Data!$Q307</f>
        <v>7</v>
      </c>
      <c r="AC307" s="30">
        <f>Data!$Q307-Data!$R307</f>
        <v>9</v>
      </c>
      <c r="AD307" s="30">
        <f>(Data!$AA307+Data!$AB307)/SUM(Data!$AA307:$AC307)</f>
        <v>0.4375</v>
      </c>
      <c r="AE307" s="31">
        <f>Data!$AA307^2/SQRT(Data!$AA307^2+Data!$AB307^2+Data!$AC307^2)</f>
        <v>0</v>
      </c>
      <c r="AF307" s="31">
        <f>Data!$AB307^2/SQRT(Data!$AA307^2+Data!$AB307^2+Data!$AC307^2)</f>
        <v>4.297584295</v>
      </c>
      <c r="AG307" s="31">
        <f>Data!$AC307^2/SQRT(Data!$AA307^2+Data!$AB307^2+Data!$AC307^2)</f>
        <v>7.104169956</v>
      </c>
      <c r="AH307" s="30">
        <f>Data!$S307-Data!$T307</f>
        <v>10</v>
      </c>
      <c r="AI307" s="30">
        <f>Data!$T307-Data!$U307</f>
        <v>1</v>
      </c>
      <c r="AJ307" s="30">
        <f>Data!$U307-Data!$V307</f>
        <v>1</v>
      </c>
      <c r="AK307" s="30">
        <f>(Data!$AH307+Data!$AI307)/(Data!$AH307+Data!$AI307+Data!$AJ307)</f>
        <v>0.9166666667</v>
      </c>
      <c r="AL307" s="32">
        <f>Data!$AH307^2/SQRT(Data!$AH307^2+Data!$AI307^2+Data!$AJ307^2)</f>
        <v>9.90147543</v>
      </c>
      <c r="AM307" s="32">
        <f>Data!$AI307^2/SQRT(Data!$AH307^2+Data!$AI307^2+Data!$AJ307^2)</f>
        <v>0.0990147543</v>
      </c>
      <c r="AN307" s="32">
        <f>Data!$AJ307^2/SQRT(Data!$AH307^2+Data!$AI307^2+Data!$AJ307^2)</f>
        <v>0.0990147543</v>
      </c>
      <c r="AO307" s="30">
        <f>Data!$W307-Data!$X307</f>
        <v>3</v>
      </c>
      <c r="AP307" s="30">
        <f>Data!$X307-Data!$Y307</f>
        <v>0</v>
      </c>
      <c r="AQ307" s="30">
        <f>Data!$Y307-Data!$Z307</f>
        <v>18</v>
      </c>
      <c r="AR307" s="30">
        <f>(Data!$AO307+Data!$AP307)/(Data!$AO307+Data!$AP307+Data!$AQ307)</f>
        <v>0.1428571429</v>
      </c>
      <c r="AS307" s="33">
        <f>Data!$AO307^2/SQRT(Data!$AO307^2+Data!$AP307^2+Data!$AQ307^2)</f>
        <v>0.4931969619</v>
      </c>
      <c r="AT307" s="33">
        <f>Data!$AP307^2/SQRT(Data!$AO307^2+Data!$AP307^2+Data!$AQ307^2)</f>
        <v>0</v>
      </c>
      <c r="AU307" s="33">
        <f>Data!$AQ307^2/SQRT(Data!$AO307^2+Data!$AP307^2+Data!$AQ307^2)</f>
        <v>17.75509063</v>
      </c>
      <c r="AV307" s="34">
        <f>_xlfn.VAR.P(Data!$K307:$N307)</f>
        <v>43.1875</v>
      </c>
      <c r="AW307" s="35">
        <f>_xlfn.VAR.P(Data!$C307:$F307)</f>
        <v>23.1875</v>
      </c>
      <c r="AX307" s="36">
        <f>_xlfn.VAR.P(Data!$G307:$J307)</f>
        <v>69.1875</v>
      </c>
      <c r="AY307" s="37"/>
      <c r="AZ307" s="38"/>
      <c r="BA307" s="39"/>
      <c r="BB307" s="30" t="str">
        <f>IF(AND(Data!$AE307&gt;Data!$AF307,Data!$AE307&gt;Data!$AG307),"1",IF(AND(Data!$AF307&gt;Data!$AE307,Data!$AF307&gt;Data!$AG307),IF(Data!$AF307&lt;2.5*Data!$AE307,"1.2",IF(OR(Data!$AE307&gt;2.5,Data!$AE307+Data!$AF307+Data!$AG307&lt;9),"2.2","2")),IF(AND(Data!$AG307&gt;3.5*Data!$AE307,Data!$AG307&gt;3.5*Data!$AF307,Data!$AE307+Data!$AF307+Data!$AG307&gt;11,Data!$AE307+Data!$AF307&lt;2,Data!$Q307&gt;=18),"3",IF((Data!$AE307&gt;3*Data!$AF307),"1.3",IF(AND(Data!$AF307&gt;3*Data!$AE307,Data!$AF307&gt;2),"2.3","3.3")))))</f>
        <v>2.3</v>
      </c>
      <c r="BC307" s="30" t="str">
        <f>IF(AND(Data!$AL307&gt;Data!$AM307,Data!$AL307&gt;Data!$AN307),"1",IF(AND(Data!$AM307&gt;Data!$AL307,Data!$AM307&gt;Data!$AN307),IF(Data!$AM307&lt;2.5*Data!$AL307,"1.2",IF(OR(Data!$AL307&gt;2.5,Data!$AL307+Data!$AM307+Data!$AN307&lt;9),"2.2","2")),IF(AND(Data!$AN307&gt;3.5*Data!$AL307,Data!$AN307&gt;3.5*Data!$AM307,Data!$AL307+Data!$AM307+Data!$AN307&gt;11,Data!$AL307+Data!$AM307&lt;2,Data!$U307&gt;=18),"3",IF((Data!$AL307&gt;3*Data!$AM307),"1.3",IF(AND(Data!$AM307&gt;3*Data!$AL307,Data!$AM307&gt;2),"2.3","3.3")))))</f>
        <v>1</v>
      </c>
      <c r="BD307" s="30" t="str">
        <f>IF(AND(Data!$AS307&gt;Data!$AT307,Data!$AS307&gt;Data!$AU307),"1",IF(AND(Data!$AT307&gt;Data!$AS307,Data!$AT307&gt;Data!$AU307),IF(Data!$AT307&lt;2.5*Data!$AS307,"1.2",IF(OR(Data!$AS307&gt;2.5,Data!$AS307+Data!$AT307+Data!$AU307&lt;9),"2.2","2")),IF(AND(Data!$AU307&gt;3.5*Data!$AS307,Data!$AU307&gt;3.5*Data!$AT307,Data!$AS307+Data!$AT307+Data!$AU307&gt;11,Data!$AS307+Data!$AT307&lt;2,Data!$Y307&gt;=18),"3",IF((Data!$AS307&gt;3*Data!$AT307),"1.3",IF(AND(Data!$AT307&gt;3*Data!$AS307,Data!$AT307&gt;2),"2.3","3.3")))))</f>
        <v>3</v>
      </c>
      <c r="BE307" s="30" t="str">
        <f t="array" ref="BE307">XLOOKUP(Data!$O307,Data!$K307:$N307,$K$1:$N$1,"?",0,1)&amp;XLOOKUP(Data!$P307,Data!$K307:$N307,$K$1:$N$1,"?",0,1)&amp;XLOOKUP(Data!$Q307,Data!$K307:$N307,$K$1:$N$1,"?",0,1)</f>
        <v>DDI</v>
      </c>
      <c r="BF307" s="30" t="str">
        <f t="array" ref="BF307">XLOOKUP(Data!$S307,Data!$C307:$F307,$C$1:$F$1,"?",0,1)&amp;XLOOKUP(Data!$T307,Data!$C307:$F307,$C$1:$F$1,"?",0,1)&amp;XLOOKUP(Data!$U307,Data!$C307:$F307,$C$1:$F$1,"?",0,1)</f>
        <v>CID</v>
      </c>
      <c r="BG307" s="30" t="str">
        <f t="array" ref="BG307">XLOOKUP(Data!$W307,Data!$G307:$J307,$G$1:$J$1,"?",0,1)&amp;XLOOKUP(Data!$X307,Data!$G307:$J307,$G$1:$J$1,"?",0,1)&amp;XLOOKUP(Data!$Y307,Data!$G307:$J307,$G$1:$J$1,"?",0,1)</f>
        <v>DII</v>
      </c>
      <c r="BH307" s="30" t="str">
        <f>VLOOKUP(LEFT(Data!$BE307,Data!$BB307),'Key 2'!$A$1:$C$40,2,FALSE)</f>
        <v>#N/A</v>
      </c>
      <c r="BI307" s="30" t="str">
        <f>VLOOKUP(LEFT(Data!$BF307,Data!$BC307),'Key 2'!$A$1:$C$40,2,FALSE)</f>
        <v>C</v>
      </c>
      <c r="BJ307" s="30" t="str">
        <f>VLOOKUP(LEFT(Data!$BG307,Data!$BD307),'Key 2'!$A$1:$C$40,2,FALSE)</f>
        <v>#N/A</v>
      </c>
      <c r="BK307" s="30" t="str">
        <f>IF(AND(Data!$AV307&gt;=15,Data!$O307&gt;=20),"DG",IF(AND(Data!$AW307&gt;=15,Data!$S307&gt;=20),"MG",IF(AND(Data!$AV307&gt;=15,Data!$W307&gt;=20),"LG","0")))</f>
        <v>DG</v>
      </c>
      <c r="BL307" s="30" t="str">
        <f>IF(AND(Data!$BK307="DG",Data!$AW307&gt;=15,Data!$S307&gt;=20,Data!$BH307&lt;&gt;Data!$BI307),"MG","LG")</f>
        <v>#N/A</v>
      </c>
      <c r="BM307" s="30" t="str">
        <f>IF(Data!$BK307="DG",Data!$BH307,IF(Data!$BK307="MG",Data!$BI307,Data!$BJ307))</f>
        <v>#N/A</v>
      </c>
      <c r="BN307" s="30" t="str">
        <f>IF(Data!$BL307="DG",Data!$BH307,IF(Data!$BL307="MG",Data!$BI307,Data!$BJ307))</f>
        <v>#N/A</v>
      </c>
      <c r="BO307" s="40"/>
      <c r="BP307" s="40"/>
      <c r="BQ307" s="40"/>
      <c r="BR307" s="41"/>
      <c r="BS307" s="41"/>
      <c r="BT307" s="41" t="str">
        <f>VLOOKUP(Data!$BR307,'Key 1'!$B$1:$D$15,2,FALSE)</f>
        <v>TI</v>
      </c>
      <c r="BU307" s="41" t="str">
        <f>VLOOKUP(Data!$BS307,'Key 1'!$B$1:$D$15,2,FALSE)</f>
        <v>TI</v>
      </c>
      <c r="BV307" s="41">
        <f>VLOOKUP(Data!$BR307,'Key 1'!$B$1:$D$15,3,FALSE)</f>
        <v>0</v>
      </c>
      <c r="BW307" s="41">
        <f>VLOOKUP(Data!$BS307,'Key 1'!$B$1:$D$15,3,FALSE)</f>
        <v>0</v>
      </c>
      <c r="BX307" s="41" t="str">
        <f>IF(Data!$BK307="DG",IF(INT(Data!$BB307)-Data!$BB307&lt;0,"Low","High"),IF(Data!$BK307="MG",IF(INT(Data!$BC307)-Data!$BC307&lt;0,"Low","High"),IF(Data!$BK307="LG",IF(INT(Data!$BD307)-Data!$BD307&lt;0,"Low","High"),"High")))</f>
        <v>Low</v>
      </c>
      <c r="BY307" s="41" t="str">
        <f>IF(Data!$BL307="DG",IF(INT(Data!$BB307)-Data!$BB307&lt;0,"Low","High"),IF(Data!$BL307="MG",IF(INT(Data!$BC307)-Data!$BC307&lt;0,"Low","High"),IF(Data!$BL307="LG",IF(INT(Data!$BD307)-Data!$BD307&lt;0,"Low","High"),"High")))</f>
        <v>#N/A</v>
      </c>
      <c r="BZ307" s="41" t="str">
        <f>IF(AND(Data!$BX307="High",Data!$BY307="High"),"High","Low")</f>
        <v>#N/A</v>
      </c>
      <c r="CA307" s="41" t="str">
        <f>IF(AND(Data!$BM307=Data!$BT307,Data!$BN307=Data!$BU307),"Matched",IF(Data!$BM307=Data!$BT307,"Sec Missed", IF(Data!$BN307=Data!$BU307," Pri Missed", "Both Missed")))</f>
        <v>#N/A</v>
      </c>
      <c r="CB307" s="42">
        <v>100.0</v>
      </c>
      <c r="CC307" s="42">
        <v>100.0</v>
      </c>
      <c r="CD307" s="42">
        <v>100.0</v>
      </c>
      <c r="CE307" s="43" t="s">
        <v>17</v>
      </c>
      <c r="CF307" s="43" t="s">
        <v>3</v>
      </c>
      <c r="CG307" s="43" t="s">
        <v>101</v>
      </c>
      <c r="CH307" s="45" t="s">
        <v>17</v>
      </c>
      <c r="CI307" s="43" t="s">
        <v>97</v>
      </c>
      <c r="CJ307" s="42">
        <v>100.0</v>
      </c>
      <c r="CK307" s="43" t="s">
        <v>3</v>
      </c>
      <c r="CL307" s="43" t="s">
        <v>102</v>
      </c>
      <c r="CM307" s="42">
        <v>100.0</v>
      </c>
      <c r="CN307" s="43" t="s">
        <v>104</v>
      </c>
      <c r="CO307" s="1"/>
      <c r="CP307" s="1"/>
      <c r="CQ307" s="1"/>
      <c r="CR307" s="1"/>
      <c r="CS307" s="1"/>
      <c r="CT307" s="1"/>
      <c r="CU307" s="1"/>
    </row>
    <row r="308" ht="48.0" customHeight="1">
      <c r="A308" s="28">
        <v>2462.0</v>
      </c>
      <c r="B308" s="29">
        <v>28.0</v>
      </c>
      <c r="C308" s="30">
        <v>19.0</v>
      </c>
      <c r="D308" s="30">
        <v>16.0</v>
      </c>
      <c r="E308" s="30">
        <v>7.0</v>
      </c>
      <c r="F308" s="30">
        <v>21.0</v>
      </c>
      <c r="G308" s="30">
        <v>11.0</v>
      </c>
      <c r="H308" s="30">
        <v>16.0</v>
      </c>
      <c r="I308" s="30">
        <v>9.0</v>
      </c>
      <c r="J308" s="30">
        <v>24.0</v>
      </c>
      <c r="K308" s="30">
        <v>14.5</v>
      </c>
      <c r="L308" s="30">
        <v>16.0</v>
      </c>
      <c r="M308" s="30">
        <v>7.0</v>
      </c>
      <c r="N308" s="30">
        <v>23.0</v>
      </c>
      <c r="O308" s="31">
        <f>LARGE(Data!$K308:$N308,1)</f>
        <v>23</v>
      </c>
      <c r="P308" s="31">
        <f>LARGE(Data!$K308:$N308,2)</f>
        <v>16</v>
      </c>
      <c r="Q308" s="31">
        <f>LARGE(Data!$K308:$N308,3)</f>
        <v>14.5</v>
      </c>
      <c r="R308" s="31">
        <f>LARGE(Data!$K308:$N308,4)</f>
        <v>7</v>
      </c>
      <c r="S308" s="32">
        <f>LARGE(Data!$C308:$F308,1)</f>
        <v>21</v>
      </c>
      <c r="T308" s="32">
        <f>LARGE(Data!$C308:$F308,2)</f>
        <v>19</v>
      </c>
      <c r="U308" s="32">
        <f>LARGE(Data!$C308:$F308,3)</f>
        <v>16</v>
      </c>
      <c r="V308" s="32">
        <f>LARGE(Data!$C308:$F308,4)</f>
        <v>7</v>
      </c>
      <c r="W308" s="33">
        <f>LARGE(Data!$G308:$J308,1)</f>
        <v>24</v>
      </c>
      <c r="X308" s="33">
        <f>LARGE(Data!$G308:$J308,2)</f>
        <v>16</v>
      </c>
      <c r="Y308" s="33">
        <f>LARGE(Data!$G308:$J308,3)</f>
        <v>11</v>
      </c>
      <c r="Z308" s="33">
        <f>LARGE(Data!$G308:$J308,4)</f>
        <v>9</v>
      </c>
      <c r="AA308" s="30">
        <f>Data!$O308-Data!$P308</f>
        <v>7</v>
      </c>
      <c r="AB308" s="30">
        <f>Data!$P308-Data!$Q308</f>
        <v>1.5</v>
      </c>
      <c r="AC308" s="30">
        <f>Data!$Q308-Data!$R308</f>
        <v>7.5</v>
      </c>
      <c r="AD308" s="30">
        <f>(Data!$AA308+Data!$AB308)/SUM(Data!$AA308:$AC308)</f>
        <v>0.53125</v>
      </c>
      <c r="AE308" s="31">
        <f>Data!$AA308^2/SQRT(Data!$AA308^2+Data!$AB308^2+Data!$AC308^2)</f>
        <v>4.725979657</v>
      </c>
      <c r="AF308" s="31">
        <f>Data!$AB308^2/SQRT(Data!$AA308^2+Data!$AB308^2+Data!$AC308^2)</f>
        <v>0.21700927</v>
      </c>
      <c r="AG308" s="31">
        <f>Data!$AC308^2/SQRT(Data!$AA308^2+Data!$AB308^2+Data!$AC308^2)</f>
        <v>5.425231749</v>
      </c>
      <c r="AH308" s="30">
        <f>Data!$S308-Data!$T308</f>
        <v>2</v>
      </c>
      <c r="AI308" s="30">
        <f>Data!$T308-Data!$U308</f>
        <v>3</v>
      </c>
      <c r="AJ308" s="30">
        <f>Data!$U308-Data!$V308</f>
        <v>9</v>
      </c>
      <c r="AK308" s="30">
        <f>(Data!$AH308+Data!$AI308)/(Data!$AH308+Data!$AI308+Data!$AJ308)</f>
        <v>0.3571428571</v>
      </c>
      <c r="AL308" s="32">
        <f>Data!$AH308^2/SQRT(Data!$AH308^2+Data!$AI308^2+Data!$AJ308^2)</f>
        <v>0.4125684985</v>
      </c>
      <c r="AM308" s="32">
        <f>Data!$AI308^2/SQRT(Data!$AH308^2+Data!$AI308^2+Data!$AJ308^2)</f>
        <v>0.9282791216</v>
      </c>
      <c r="AN308" s="32">
        <f>Data!$AJ308^2/SQRT(Data!$AH308^2+Data!$AI308^2+Data!$AJ308^2)</f>
        <v>8.354512095</v>
      </c>
      <c r="AO308" s="30">
        <f>Data!$W308-Data!$X308</f>
        <v>8</v>
      </c>
      <c r="AP308" s="30">
        <f>Data!$X308-Data!$Y308</f>
        <v>5</v>
      </c>
      <c r="AQ308" s="30">
        <f>Data!$Y308-Data!$Z308</f>
        <v>2</v>
      </c>
      <c r="AR308" s="30">
        <f>(Data!$AO308+Data!$AP308)/(Data!$AO308+Data!$AP308+Data!$AQ308)</f>
        <v>0.8666666667</v>
      </c>
      <c r="AS308" s="33">
        <f>Data!$AO308^2/SQRT(Data!$AO308^2+Data!$AP308^2+Data!$AQ308^2)</f>
        <v>6.636490846</v>
      </c>
      <c r="AT308" s="33">
        <f>Data!$AP308^2/SQRT(Data!$AO308^2+Data!$AP308^2+Data!$AQ308^2)</f>
        <v>2.592379237</v>
      </c>
      <c r="AU308" s="33">
        <f>Data!$AQ308^2/SQRT(Data!$AO308^2+Data!$AP308^2+Data!$AQ308^2)</f>
        <v>0.4147806779</v>
      </c>
      <c r="AV308" s="34">
        <f>_xlfn.VAR.P(Data!$K308:$N308)</f>
        <v>32.296875</v>
      </c>
      <c r="AW308" s="35">
        <f>_xlfn.VAR.P(Data!$C308:$F308)</f>
        <v>28.6875</v>
      </c>
      <c r="AX308" s="36">
        <f>_xlfn.VAR.P(Data!$G308:$J308)</f>
        <v>33.5</v>
      </c>
      <c r="AY308" s="37"/>
      <c r="AZ308" s="38"/>
      <c r="BA308" s="39"/>
      <c r="BB308" s="30" t="str">
        <f>IF(AND(Data!$AE308&gt;Data!$AF308,Data!$AE308&gt;Data!$AG308),"1",IF(AND(Data!$AF308&gt;Data!$AE308,Data!$AF308&gt;Data!$AG308),IF(Data!$AF308&lt;2.5*Data!$AE308,"1.2",IF(OR(Data!$AE308&gt;2.5,Data!$AE308+Data!$AF308+Data!$AG308&lt;9),"2.2","2")),IF(AND(Data!$AG308&gt;3.5*Data!$AE308,Data!$AG308&gt;3.5*Data!$AF308,Data!$AE308+Data!$AF308+Data!$AG308&gt;11,Data!$AE308+Data!$AF308&lt;2,Data!$Q308&gt;=18),"3",IF((Data!$AE308&gt;3*Data!$AF308),"1.3",IF(AND(Data!$AF308&gt;3*Data!$AE308,Data!$AF308&gt;2),"2.3","3.3")))))</f>
        <v>1.3</v>
      </c>
      <c r="BC308" s="30" t="str">
        <f>IF(AND(Data!$AL308&gt;Data!$AM308,Data!$AL308&gt;Data!$AN308),"1",IF(AND(Data!$AM308&gt;Data!$AL308,Data!$AM308&gt;Data!$AN308),IF(Data!$AM308&lt;2.5*Data!$AL308,"1.2",IF(OR(Data!$AL308&gt;2.5,Data!$AL308+Data!$AM308+Data!$AN308&lt;9),"2.2","2")),IF(AND(Data!$AN308&gt;3.5*Data!$AL308,Data!$AN308&gt;3.5*Data!$AM308,Data!$AL308+Data!$AM308+Data!$AN308&gt;11,Data!$AL308+Data!$AM308&lt;2,Data!$U308&gt;=18),"3",IF((Data!$AL308&gt;3*Data!$AM308),"1.3",IF(AND(Data!$AM308&gt;3*Data!$AL308,Data!$AM308&gt;2),"2.3","3.3")))))</f>
        <v>3.3</v>
      </c>
      <c r="BD308" s="30" t="str">
        <f>IF(AND(Data!$AS308&gt;Data!$AT308,Data!$AS308&gt;Data!$AU308),"1",IF(AND(Data!$AT308&gt;Data!$AS308,Data!$AT308&gt;Data!$AU308),IF(Data!$AT308&lt;2.5*Data!$AS308,"1.2",IF(OR(Data!$AS308&gt;2.5,Data!$AS308+Data!$AT308+Data!$AU308&lt;9),"2.2","2")),IF(AND(Data!$AU308&gt;3.5*Data!$AS308,Data!$AU308&gt;3.5*Data!$AT308,Data!$AS308+Data!$AT308+Data!$AU308&gt;11,Data!$AS308+Data!$AT308&lt;2,Data!$Y308&gt;=18),"3",IF((Data!$AS308&gt;3*Data!$AT308),"1.3",IF(AND(Data!$AT308&gt;3*Data!$AS308,Data!$AT308&gt;2),"2.3","3.3")))))</f>
        <v>1</v>
      </c>
      <c r="BE308" s="30" t="str">
        <f t="array" ref="BE308">XLOOKUP(Data!$O308,Data!$K308:$N308,$K$1:$N$1,"?",0,1)&amp;XLOOKUP(Data!$P308,Data!$K308:$N308,$K$1:$N$1,"?",0,1)&amp;XLOOKUP(Data!$Q308,Data!$K308:$N308,$K$1:$N$1,"?",0,1)</f>
        <v>CID</v>
      </c>
      <c r="BF308" s="30" t="str">
        <f t="array" ref="BF308">XLOOKUP(Data!$S308,Data!$C308:$F308,$C$1:$F$1,"?",0,1)&amp;XLOOKUP(Data!$T308,Data!$C308:$F308,$C$1:$F$1,"?",0,1)&amp;XLOOKUP(Data!$U308,Data!$C308:$F308,$C$1:$F$1,"?",0,1)</f>
        <v>CDI</v>
      </c>
      <c r="BG308" s="30" t="str">
        <f t="array" ref="BG308">XLOOKUP(Data!$W308,Data!$G308:$J308,$G$1:$J$1,"?",0,1)&amp;XLOOKUP(Data!$X308,Data!$G308:$J308,$G$1:$J$1,"?",0,1)&amp;XLOOKUP(Data!$Y308,Data!$G308:$J308,$G$1:$J$1,"?",0,1)</f>
        <v>CID</v>
      </c>
      <c r="BH308" s="30" t="str">
        <f>VLOOKUP(LEFT(Data!$BE308,Data!$BB308),'Key 2'!$A$1:$C$40,2,FALSE)</f>
        <v>C</v>
      </c>
      <c r="BI308" s="30" t="str">
        <f>VLOOKUP(LEFT(Data!$BF308,Data!$BC308),'Key 2'!$A$1:$C$40,2,FALSE)</f>
        <v>DIC</v>
      </c>
      <c r="BJ308" s="30" t="str">
        <f>VLOOKUP(LEFT(Data!$BG308,Data!$BD308),'Key 2'!$A$1:$C$40,2,FALSE)</f>
        <v>C</v>
      </c>
      <c r="BK308" s="30" t="str">
        <f>IF(AND(Data!$AV308&gt;=15,Data!$O308&gt;=20),"DG",IF(AND(Data!$AW308&gt;=15,Data!$S308&gt;=20),"MG",IF(AND(Data!$AV308&gt;=15,Data!$W308&gt;=20),"LG","0")))</f>
        <v>DG</v>
      </c>
      <c r="BL308" s="30" t="str">
        <f>IF(AND(Data!$BK308="DG",Data!$AW308&gt;=15,Data!$S308&gt;=20,Data!$BH308&lt;&gt;Data!$BI308),"MG","LG")</f>
        <v>MG</v>
      </c>
      <c r="BM308" s="30" t="str">
        <f>IF(Data!$BK308="DG",Data!$BH308,IF(Data!$BK308="MG",Data!$BI308,Data!$BJ308))</f>
        <v>C</v>
      </c>
      <c r="BN308" s="30" t="str">
        <f>IF(Data!$BL308="DG",Data!$BH308,IF(Data!$BL308="MG",Data!$BI308,Data!$BJ308))</f>
        <v>DIC</v>
      </c>
      <c r="BO308" s="40"/>
      <c r="BP308" s="40"/>
      <c r="BQ308" s="40"/>
      <c r="BR308" s="41"/>
      <c r="BS308" s="41"/>
      <c r="BT308" s="41" t="str">
        <f>VLOOKUP(Data!$BR308,'Key 1'!$B$1:$D$15,2,FALSE)</f>
        <v>TI</v>
      </c>
      <c r="BU308" s="41" t="str">
        <f>VLOOKUP(Data!$BS308,'Key 1'!$B$1:$D$15,2,FALSE)</f>
        <v>TI</v>
      </c>
      <c r="BV308" s="41">
        <f>VLOOKUP(Data!$BR308,'Key 1'!$B$1:$D$15,3,FALSE)</f>
        <v>0</v>
      </c>
      <c r="BW308" s="41">
        <f>VLOOKUP(Data!$BS308,'Key 1'!$B$1:$D$15,3,FALSE)</f>
        <v>0</v>
      </c>
      <c r="BX308" s="41" t="str">
        <f>IF(Data!$BK308="DG",IF(INT(Data!$BB308)-Data!$BB308&lt;0,"Low","High"),IF(Data!$BK308="MG",IF(INT(Data!$BC308)-Data!$BC308&lt;0,"Low","High"),IF(Data!$BK308="LG",IF(INT(Data!$BD308)-Data!$BD308&lt;0,"Low","High"),"High")))</f>
        <v>Low</v>
      </c>
      <c r="BY308" s="41" t="str">
        <f>IF(Data!$BL308="DG",IF(INT(Data!$BB308)-Data!$BB308&lt;0,"Low","High"),IF(Data!$BL308="MG",IF(INT(Data!$BC308)-Data!$BC308&lt;0,"Low","High"),IF(Data!$BL308="LG",IF(INT(Data!$BD308)-Data!$BD308&lt;0,"Low","High"),"High")))</f>
        <v>Low</v>
      </c>
      <c r="BZ308" s="41" t="str">
        <f>IF(AND(Data!$BX308="High",Data!$BY308="High"),"High","Low")</f>
        <v>Low</v>
      </c>
      <c r="CA308" s="41" t="str">
        <f>IF(AND(Data!$BM308=Data!$BT308,Data!$BN308=Data!$BU308),"Matched",IF(Data!$BM308=Data!$BT308,"Sec Missed", IF(Data!$BN308=Data!$BU308," Pri Missed", "Both Missed")))</f>
        <v>Both Missed</v>
      </c>
      <c r="CB308" s="42">
        <v>100.0</v>
      </c>
      <c r="CC308" s="42">
        <v>100.0</v>
      </c>
      <c r="CD308" s="42">
        <v>100.0</v>
      </c>
      <c r="CE308" s="43" t="s">
        <v>3</v>
      </c>
      <c r="CF308" s="43" t="s">
        <v>101</v>
      </c>
      <c r="CG308" s="43" t="s">
        <v>3</v>
      </c>
      <c r="CH308" s="45" t="s">
        <v>3</v>
      </c>
      <c r="CI308" s="43" t="s">
        <v>97</v>
      </c>
      <c r="CJ308" s="42">
        <v>100.0</v>
      </c>
      <c r="CK308" s="43" t="s">
        <v>101</v>
      </c>
      <c r="CL308" s="43" t="s">
        <v>102</v>
      </c>
      <c r="CM308" s="42">
        <v>100.0</v>
      </c>
      <c r="CN308" s="43" t="s">
        <v>103</v>
      </c>
      <c r="CO308" s="1"/>
      <c r="CP308" s="1"/>
      <c r="CQ308" s="1"/>
      <c r="CR308" s="1"/>
      <c r="CS308" s="1"/>
      <c r="CT308" s="1"/>
      <c r="CU308" s="1"/>
    </row>
    <row r="309" ht="48.0" customHeight="1">
      <c r="A309" s="28">
        <v>2463.0</v>
      </c>
      <c r="B309" s="29">
        <v>28.0</v>
      </c>
      <c r="C309" s="30">
        <v>20.0</v>
      </c>
      <c r="D309" s="30">
        <v>20.0</v>
      </c>
      <c r="E309" s="30">
        <v>11.0</v>
      </c>
      <c r="F309" s="30">
        <v>13.0</v>
      </c>
      <c r="G309" s="30">
        <v>14.0</v>
      </c>
      <c r="H309" s="30">
        <v>12.0</v>
      </c>
      <c r="I309" s="30">
        <v>15.0</v>
      </c>
      <c r="J309" s="30">
        <v>16.0</v>
      </c>
      <c r="K309" s="30">
        <v>17.0</v>
      </c>
      <c r="L309" s="30">
        <v>16.0</v>
      </c>
      <c r="M309" s="30">
        <v>12.0</v>
      </c>
      <c r="N309" s="30">
        <v>14.0</v>
      </c>
      <c r="O309" s="31">
        <f>LARGE(Data!$K309:$N309,1)</f>
        <v>17</v>
      </c>
      <c r="P309" s="31">
        <f>LARGE(Data!$K309:$N309,2)</f>
        <v>16</v>
      </c>
      <c r="Q309" s="31">
        <f>LARGE(Data!$K309:$N309,3)</f>
        <v>14</v>
      </c>
      <c r="R309" s="31">
        <f>LARGE(Data!$K309:$N309,4)</f>
        <v>12</v>
      </c>
      <c r="S309" s="32">
        <f>LARGE(Data!$C309:$F309,1)</f>
        <v>20</v>
      </c>
      <c r="T309" s="32">
        <f>LARGE(Data!$C309:$F309,2)</f>
        <v>20</v>
      </c>
      <c r="U309" s="32">
        <f>LARGE(Data!$C309:$F309,3)</f>
        <v>13</v>
      </c>
      <c r="V309" s="32">
        <f>LARGE(Data!$C309:$F309,4)</f>
        <v>11</v>
      </c>
      <c r="W309" s="33">
        <f>LARGE(Data!$G309:$J309,1)</f>
        <v>16</v>
      </c>
      <c r="X309" s="33">
        <f>LARGE(Data!$G309:$J309,2)</f>
        <v>15</v>
      </c>
      <c r="Y309" s="33">
        <f>LARGE(Data!$G309:$J309,3)</f>
        <v>14</v>
      </c>
      <c r="Z309" s="33">
        <f>LARGE(Data!$G309:$J309,4)</f>
        <v>12</v>
      </c>
      <c r="AA309" s="30">
        <f>Data!$O309-Data!$P309</f>
        <v>1</v>
      </c>
      <c r="AB309" s="30">
        <f>Data!$P309-Data!$Q309</f>
        <v>2</v>
      </c>
      <c r="AC309" s="30">
        <f>Data!$Q309-Data!$R309</f>
        <v>2</v>
      </c>
      <c r="AD309" s="30">
        <f>(Data!$AA309+Data!$AB309)/SUM(Data!$AA309:$AC309)</f>
        <v>0.6</v>
      </c>
      <c r="AE309" s="31">
        <f>Data!$AA309^2/SQRT(Data!$AA309^2+Data!$AB309^2+Data!$AC309^2)</f>
        <v>0.3333333333</v>
      </c>
      <c r="AF309" s="31">
        <f>Data!$AB309^2/SQRT(Data!$AA309^2+Data!$AB309^2+Data!$AC309^2)</f>
        <v>1.333333333</v>
      </c>
      <c r="AG309" s="31">
        <f>Data!$AC309^2/SQRT(Data!$AA309^2+Data!$AB309^2+Data!$AC309^2)</f>
        <v>1.333333333</v>
      </c>
      <c r="AH309" s="30">
        <f>Data!$S309-Data!$T309</f>
        <v>0</v>
      </c>
      <c r="AI309" s="30">
        <f>Data!$T309-Data!$U309</f>
        <v>7</v>
      </c>
      <c r="AJ309" s="30">
        <f>Data!$U309-Data!$V309</f>
        <v>2</v>
      </c>
      <c r="AK309" s="30">
        <f>(Data!$AH309+Data!$AI309)/(Data!$AH309+Data!$AI309+Data!$AJ309)</f>
        <v>0.7777777778</v>
      </c>
      <c r="AL309" s="32">
        <f>Data!$AH309^2/SQRT(Data!$AH309^2+Data!$AI309^2+Data!$AJ309^2)</f>
        <v>0</v>
      </c>
      <c r="AM309" s="32">
        <f>Data!$AI309^2/SQRT(Data!$AH309^2+Data!$AI309^2+Data!$AJ309^2)</f>
        <v>6.730667633</v>
      </c>
      <c r="AN309" s="32">
        <f>Data!$AJ309^2/SQRT(Data!$AH309^2+Data!$AI309^2+Data!$AJ309^2)</f>
        <v>0.5494422558</v>
      </c>
      <c r="AO309" s="30">
        <f>Data!$W309-Data!$X309</f>
        <v>1</v>
      </c>
      <c r="AP309" s="30">
        <f>Data!$X309-Data!$Y309</f>
        <v>1</v>
      </c>
      <c r="AQ309" s="30">
        <f>Data!$Y309-Data!$Z309</f>
        <v>2</v>
      </c>
      <c r="AR309" s="30">
        <f>(Data!$AO309+Data!$AP309)/(Data!$AO309+Data!$AP309+Data!$AQ309)</f>
        <v>0.5</v>
      </c>
      <c r="AS309" s="33">
        <f>Data!$AO309^2/SQRT(Data!$AO309^2+Data!$AP309^2+Data!$AQ309^2)</f>
        <v>0.4082482905</v>
      </c>
      <c r="AT309" s="33">
        <f>Data!$AP309^2/SQRT(Data!$AO309^2+Data!$AP309^2+Data!$AQ309^2)</f>
        <v>0.4082482905</v>
      </c>
      <c r="AU309" s="33">
        <f>Data!$AQ309^2/SQRT(Data!$AO309^2+Data!$AP309^2+Data!$AQ309^2)</f>
        <v>1.632993162</v>
      </c>
      <c r="AV309" s="34">
        <f>_xlfn.VAR.P(Data!$K309:$N309)</f>
        <v>3.6875</v>
      </c>
      <c r="AW309" s="35">
        <f>_xlfn.VAR.P(Data!$C309:$F309)</f>
        <v>16.5</v>
      </c>
      <c r="AX309" s="36">
        <f>_xlfn.VAR.P(Data!$G309:$J309)</f>
        <v>2.1875</v>
      </c>
      <c r="AY309" s="37"/>
      <c r="AZ309" s="38"/>
      <c r="BA309" s="39"/>
      <c r="BB309" s="30" t="str">
        <f>IF(AND(Data!$AE309&gt;Data!$AF309,Data!$AE309&gt;Data!$AG309),"1",IF(AND(Data!$AF309&gt;Data!$AE309,Data!$AF309&gt;Data!$AG309),IF(Data!$AF309&lt;2.5*Data!$AE309,"1.2",IF(OR(Data!$AE309&gt;2.5,Data!$AE309+Data!$AF309+Data!$AG309&lt;9),"2.2","2")),IF(AND(Data!$AG309&gt;3.5*Data!$AE309,Data!$AG309&gt;3.5*Data!$AF309,Data!$AE309+Data!$AF309+Data!$AG309&gt;11,Data!$AE309+Data!$AF309&lt;2,Data!$Q309&gt;=18),"3",IF((Data!$AE309&gt;3*Data!$AF309),"1.3",IF(AND(Data!$AF309&gt;3*Data!$AE309,Data!$AF309&gt;2),"2.3","3.3")))))</f>
        <v>3.3</v>
      </c>
      <c r="BC309" s="30" t="str">
        <f>IF(AND(Data!$AL309&gt;Data!$AM309,Data!$AL309&gt;Data!$AN309),"1",IF(AND(Data!$AM309&gt;Data!$AL309,Data!$AM309&gt;Data!$AN309),IF(Data!$AM309&lt;2.5*Data!$AL309,"1.2",IF(OR(Data!$AL309&gt;2.5,Data!$AL309+Data!$AM309+Data!$AN309&lt;9),"2.2","2")),IF(AND(Data!$AN309&gt;3.5*Data!$AL309,Data!$AN309&gt;3.5*Data!$AM309,Data!$AL309+Data!$AM309+Data!$AN309&gt;11,Data!$AL309+Data!$AM309&lt;2,Data!$U309&gt;=18),"3",IF((Data!$AL309&gt;3*Data!$AM309),"1.3",IF(AND(Data!$AM309&gt;3*Data!$AL309,Data!$AM309&gt;2),"2.3","3.3")))))</f>
        <v>2.2</v>
      </c>
      <c r="BD309" s="30" t="str">
        <f>IF(AND(Data!$AS309&gt;Data!$AT309,Data!$AS309&gt;Data!$AU309),"1",IF(AND(Data!$AT309&gt;Data!$AS309,Data!$AT309&gt;Data!$AU309),IF(Data!$AT309&lt;2.5*Data!$AS309,"1.2",IF(OR(Data!$AS309&gt;2.5,Data!$AS309+Data!$AT309+Data!$AU309&lt;9),"2.2","2")),IF(AND(Data!$AU309&gt;3.5*Data!$AS309,Data!$AU309&gt;3.5*Data!$AT309,Data!$AS309+Data!$AT309+Data!$AU309&gt;11,Data!$AS309+Data!$AT309&lt;2,Data!$Y309&gt;=18),"3",IF((Data!$AS309&gt;3*Data!$AT309),"1.3",IF(AND(Data!$AT309&gt;3*Data!$AS309,Data!$AT309&gt;2),"2.3","3.3")))))</f>
        <v>3.3</v>
      </c>
      <c r="BE309" s="30" t="str">
        <f t="array" ref="BE309">XLOOKUP(Data!$O309,Data!$K309:$N309,$K$1:$N$1,"?",0,1)&amp;XLOOKUP(Data!$P309,Data!$K309:$N309,$K$1:$N$1,"?",0,1)&amp;XLOOKUP(Data!$Q309,Data!$K309:$N309,$K$1:$N$1,"?",0,1)</f>
        <v>DIC</v>
      </c>
      <c r="BF309" s="30" t="str">
        <f t="array" ref="BF309">XLOOKUP(Data!$S309,Data!$C309:$F309,$C$1:$F$1,"?",0,1)&amp;XLOOKUP(Data!$T309,Data!$C309:$F309,$C$1:$F$1,"?",0,1)&amp;XLOOKUP(Data!$U309,Data!$C309:$F309,$C$1:$F$1,"?",0,1)</f>
        <v>DDC</v>
      </c>
      <c r="BG309" s="30" t="str">
        <f t="array" ref="BG309">XLOOKUP(Data!$W309,Data!$G309:$J309,$G$1:$J$1,"?",0,1)&amp;XLOOKUP(Data!$X309,Data!$G309:$J309,$G$1:$J$1,"?",0,1)&amp;XLOOKUP(Data!$Y309,Data!$G309:$J309,$G$1:$J$1,"?",0,1)</f>
        <v>CSD</v>
      </c>
      <c r="BH309" s="30" t="str">
        <f>VLOOKUP(LEFT(Data!$BE309,Data!$BB309),'Key 2'!$A$1:$C$40,2,FALSE)</f>
        <v>DIC</v>
      </c>
      <c r="BI309" s="30" t="str">
        <f>VLOOKUP(LEFT(Data!$BF309,Data!$BC309),'Key 2'!$A$1:$C$40,2,FALSE)</f>
        <v>#N/A</v>
      </c>
      <c r="BJ309" s="30" t="str">
        <f>VLOOKUP(LEFT(Data!$BG309,Data!$BD309),'Key 2'!$A$1:$C$40,2,FALSE)</f>
        <v>DSC</v>
      </c>
      <c r="BK309" s="30" t="str">
        <f>IF(AND(Data!$AV309&gt;=15,Data!$O309&gt;=20),"DG",IF(AND(Data!$AW309&gt;=15,Data!$S309&gt;=20),"MG",IF(AND(Data!$AV309&gt;=15,Data!$W309&gt;=20),"LG","0")))</f>
        <v>MG</v>
      </c>
      <c r="BL309" s="30" t="str">
        <f>IF(AND(Data!$BK309="DG",Data!$AW309&gt;=15,Data!$S309&gt;=20,Data!$BH309&lt;&gt;Data!$BI309),"MG","LG")</f>
        <v>#N/A</v>
      </c>
      <c r="BM309" s="30" t="str">
        <f>IF(Data!$BK309="DG",Data!$BH309,IF(Data!$BK309="MG",Data!$BI309,Data!$BJ309))</f>
        <v>#N/A</v>
      </c>
      <c r="BN309" s="30" t="str">
        <f>IF(Data!$BL309="DG",Data!$BH309,IF(Data!$BL309="MG",Data!$BI309,Data!$BJ309))</f>
        <v>#N/A</v>
      </c>
      <c r="BO309" s="40"/>
      <c r="BP309" s="40"/>
      <c r="BQ309" s="40"/>
      <c r="BR309" s="41"/>
      <c r="BS309" s="41"/>
      <c r="BT309" s="41" t="str">
        <f>VLOOKUP(Data!$BR309,'Key 1'!$B$1:$D$15,2,FALSE)</f>
        <v>TI</v>
      </c>
      <c r="BU309" s="41" t="str">
        <f>VLOOKUP(Data!$BS309,'Key 1'!$B$1:$D$15,2,FALSE)</f>
        <v>TI</v>
      </c>
      <c r="BV309" s="41">
        <f>VLOOKUP(Data!$BR309,'Key 1'!$B$1:$D$15,3,FALSE)</f>
        <v>0</v>
      </c>
      <c r="BW309" s="41">
        <f>VLOOKUP(Data!$BS309,'Key 1'!$B$1:$D$15,3,FALSE)</f>
        <v>0</v>
      </c>
      <c r="BX309" s="41" t="str">
        <f>IF(Data!$BK309="DG",IF(INT(Data!$BB309)-Data!$BB309&lt;0,"Low","High"),IF(Data!$BK309="MG",IF(INT(Data!$BC309)-Data!$BC309&lt;0,"Low","High"),IF(Data!$BK309="LG",IF(INT(Data!$BD309)-Data!$BD309&lt;0,"Low","High"),"High")))</f>
        <v>Low</v>
      </c>
      <c r="BY309" s="41" t="str">
        <f>IF(Data!$BL309="DG",IF(INT(Data!$BB309)-Data!$BB309&lt;0,"Low","High"),IF(Data!$BL309="MG",IF(INT(Data!$BC309)-Data!$BC309&lt;0,"Low","High"),IF(Data!$BL309="LG",IF(INT(Data!$BD309)-Data!$BD309&lt;0,"Low","High"),"High")))</f>
        <v>#N/A</v>
      </c>
      <c r="BZ309" s="41" t="str">
        <f>IF(AND(Data!$BX309="High",Data!$BY309="High"),"High","Low")</f>
        <v>#N/A</v>
      </c>
      <c r="CA309" s="41" t="str">
        <f>IF(AND(Data!$BM309=Data!$BT309,Data!$BN309=Data!$BU309),"Matched",IF(Data!$BM309=Data!$BT309,"Sec Missed", IF(Data!$BN309=Data!$BU309," Pri Missed", "Both Missed")))</f>
        <v>#N/A</v>
      </c>
      <c r="CB309" s="43" t="s">
        <v>100</v>
      </c>
      <c r="CC309" s="42">
        <v>100.0</v>
      </c>
      <c r="CD309" s="43" t="s">
        <v>100</v>
      </c>
      <c r="CE309" s="44"/>
      <c r="CF309" s="43" t="s">
        <v>15</v>
      </c>
      <c r="CG309" s="44"/>
      <c r="CH309" s="45" t="s">
        <v>15</v>
      </c>
      <c r="CI309" s="43" t="s">
        <v>102</v>
      </c>
      <c r="CJ309" s="42">
        <v>100.0</v>
      </c>
      <c r="CK309" s="43" t="s">
        <v>15</v>
      </c>
      <c r="CL309" s="43" t="s">
        <v>102</v>
      </c>
      <c r="CM309" s="42">
        <v>100.0</v>
      </c>
      <c r="CN309" s="43" t="s">
        <v>99</v>
      </c>
      <c r="CO309" s="1"/>
      <c r="CP309" s="1"/>
      <c r="CQ309" s="1"/>
      <c r="CR309" s="1"/>
      <c r="CS309" s="1"/>
      <c r="CT309" s="1"/>
      <c r="CU309" s="1"/>
    </row>
    <row r="310" ht="48.0" customHeight="1">
      <c r="A310" s="28">
        <v>2464.0</v>
      </c>
      <c r="B310" s="29">
        <v>28.0</v>
      </c>
      <c r="C310" s="30">
        <v>24.0</v>
      </c>
      <c r="D310" s="30">
        <v>22.0</v>
      </c>
      <c r="E310" s="30">
        <v>7.0</v>
      </c>
      <c r="F310" s="30">
        <v>7.0</v>
      </c>
      <c r="G310" s="30">
        <v>18.0</v>
      </c>
      <c r="H310" s="30">
        <v>12.0</v>
      </c>
      <c r="I310" s="30">
        <v>12.0</v>
      </c>
      <c r="J310" s="30">
        <v>14.0</v>
      </c>
      <c r="K310" s="30">
        <v>21.0</v>
      </c>
      <c r="L310" s="30">
        <v>17.5</v>
      </c>
      <c r="M310" s="30">
        <v>8.0</v>
      </c>
      <c r="N310" s="30">
        <v>9.5</v>
      </c>
      <c r="O310" s="31">
        <f>LARGE(Data!$K310:$N310,1)</f>
        <v>21</v>
      </c>
      <c r="P310" s="31">
        <f>LARGE(Data!$K310:$N310,2)</f>
        <v>17.5</v>
      </c>
      <c r="Q310" s="31">
        <f>LARGE(Data!$K310:$N310,3)</f>
        <v>9.5</v>
      </c>
      <c r="R310" s="31">
        <f>LARGE(Data!$K310:$N310,4)</f>
        <v>8</v>
      </c>
      <c r="S310" s="32">
        <f>LARGE(Data!$C310:$F310,1)</f>
        <v>24</v>
      </c>
      <c r="T310" s="32">
        <f>LARGE(Data!$C310:$F310,2)</f>
        <v>22</v>
      </c>
      <c r="U310" s="32">
        <f>LARGE(Data!$C310:$F310,3)</f>
        <v>7</v>
      </c>
      <c r="V310" s="32">
        <f>LARGE(Data!$C310:$F310,4)</f>
        <v>7</v>
      </c>
      <c r="W310" s="33">
        <f>LARGE(Data!$G310:$J310,1)</f>
        <v>18</v>
      </c>
      <c r="X310" s="33">
        <f>LARGE(Data!$G310:$J310,2)</f>
        <v>14</v>
      </c>
      <c r="Y310" s="33">
        <f>LARGE(Data!$G310:$J310,3)</f>
        <v>12</v>
      </c>
      <c r="Z310" s="33">
        <f>LARGE(Data!$G310:$J310,4)</f>
        <v>12</v>
      </c>
      <c r="AA310" s="30">
        <f>Data!$O310-Data!$P310</f>
        <v>3.5</v>
      </c>
      <c r="AB310" s="30">
        <f>Data!$P310-Data!$Q310</f>
        <v>8</v>
      </c>
      <c r="AC310" s="30">
        <f>Data!$Q310-Data!$R310</f>
        <v>1.5</v>
      </c>
      <c r="AD310" s="30">
        <f>(Data!$AA310+Data!$AB310)/SUM(Data!$AA310:$AC310)</f>
        <v>0.8846153846</v>
      </c>
      <c r="AE310" s="31">
        <f>Data!$AA310^2/SQRT(Data!$AA310^2+Data!$AB310^2+Data!$AC310^2)</f>
        <v>1.382614988</v>
      </c>
      <c r="AF310" s="31">
        <f>Data!$AB310^2/SQRT(Data!$AA310^2+Data!$AB310^2+Data!$AC310^2)</f>
        <v>7.223457894</v>
      </c>
      <c r="AG310" s="31">
        <f>Data!$AC310^2/SQRT(Data!$AA310^2+Data!$AB310^2+Data!$AC310^2)</f>
        <v>0.2539496916</v>
      </c>
      <c r="AH310" s="30">
        <f>Data!$S310-Data!$T310</f>
        <v>2</v>
      </c>
      <c r="AI310" s="30">
        <f>Data!$T310-Data!$U310</f>
        <v>15</v>
      </c>
      <c r="AJ310" s="30">
        <f>Data!$U310-Data!$V310</f>
        <v>0</v>
      </c>
      <c r="AK310" s="30">
        <f>(Data!$AH310+Data!$AI310)/(Data!$AH310+Data!$AI310+Data!$AJ310)</f>
        <v>1</v>
      </c>
      <c r="AL310" s="32">
        <f>Data!$AH310^2/SQRT(Data!$AH310^2+Data!$AI310^2+Data!$AJ310^2)</f>
        <v>0.2643274402</v>
      </c>
      <c r="AM310" s="32">
        <f>Data!$AI310^2/SQRT(Data!$AH310^2+Data!$AI310^2+Data!$AJ310^2)</f>
        <v>14.86841851</v>
      </c>
      <c r="AN310" s="32">
        <f>Data!$AJ310^2/SQRT(Data!$AH310^2+Data!$AI310^2+Data!$AJ310^2)</f>
        <v>0</v>
      </c>
      <c r="AO310" s="30">
        <f>Data!$W310-Data!$X310</f>
        <v>4</v>
      </c>
      <c r="AP310" s="30">
        <f>Data!$X310-Data!$Y310</f>
        <v>2</v>
      </c>
      <c r="AQ310" s="30">
        <f>Data!$Y310-Data!$Z310</f>
        <v>0</v>
      </c>
      <c r="AR310" s="30">
        <f>(Data!$AO310+Data!$AP310)/(Data!$AO310+Data!$AP310+Data!$AQ310)</f>
        <v>1</v>
      </c>
      <c r="AS310" s="33">
        <f>Data!$AO310^2/SQRT(Data!$AO310^2+Data!$AP310^2+Data!$AQ310^2)</f>
        <v>3.577708764</v>
      </c>
      <c r="AT310" s="33">
        <f>Data!$AP310^2/SQRT(Data!$AO310^2+Data!$AP310^2+Data!$AQ310^2)</f>
        <v>0.894427191</v>
      </c>
      <c r="AU310" s="33">
        <f>Data!$AQ310^2/SQRT(Data!$AO310^2+Data!$AP310^2+Data!$AQ310^2)</f>
        <v>0</v>
      </c>
      <c r="AV310" s="34">
        <f>_xlfn.VAR.P(Data!$K310:$N310)</f>
        <v>29.375</v>
      </c>
      <c r="AW310" s="35">
        <f>_xlfn.VAR.P(Data!$C310:$F310)</f>
        <v>64.5</v>
      </c>
      <c r="AX310" s="36">
        <f>_xlfn.VAR.P(Data!$G310:$J310)</f>
        <v>6</v>
      </c>
      <c r="AY310" s="37"/>
      <c r="AZ310" s="38"/>
      <c r="BA310" s="39"/>
      <c r="BB310" s="30" t="str">
        <f>IF(AND(Data!$AE310&gt;Data!$AF310,Data!$AE310&gt;Data!$AG310),"1",IF(AND(Data!$AF310&gt;Data!$AE310,Data!$AF310&gt;Data!$AG310),IF(Data!$AF310&lt;2.5*Data!$AE310,"1.2",IF(OR(Data!$AE310&gt;2.5,Data!$AE310+Data!$AF310+Data!$AG310&lt;9),"2.2","2")),IF(AND(Data!$AG310&gt;3.5*Data!$AE310,Data!$AG310&gt;3.5*Data!$AF310,Data!$AE310+Data!$AF310+Data!$AG310&gt;11,Data!$AE310+Data!$AF310&lt;2,Data!$Q310&gt;=18),"3",IF((Data!$AE310&gt;3*Data!$AF310),"1.3",IF(AND(Data!$AF310&gt;3*Data!$AE310,Data!$AF310&gt;2),"2.3","3.3")))))</f>
        <v>2.2</v>
      </c>
      <c r="BC310" s="30" t="str">
        <f>IF(AND(Data!$AL310&gt;Data!$AM310,Data!$AL310&gt;Data!$AN310),"1",IF(AND(Data!$AM310&gt;Data!$AL310,Data!$AM310&gt;Data!$AN310),IF(Data!$AM310&lt;2.5*Data!$AL310,"1.2",IF(OR(Data!$AL310&gt;2.5,Data!$AL310+Data!$AM310+Data!$AN310&lt;9),"2.2","2")),IF(AND(Data!$AN310&gt;3.5*Data!$AL310,Data!$AN310&gt;3.5*Data!$AM310,Data!$AL310+Data!$AM310+Data!$AN310&gt;11,Data!$AL310+Data!$AM310&lt;2,Data!$U310&gt;=18),"3",IF((Data!$AL310&gt;3*Data!$AM310),"1.3",IF(AND(Data!$AM310&gt;3*Data!$AL310,Data!$AM310&gt;2),"2.3","3.3")))))</f>
        <v>2</v>
      </c>
      <c r="BD310" s="30" t="str">
        <f>IF(AND(Data!$AS310&gt;Data!$AT310,Data!$AS310&gt;Data!$AU310),"1",IF(AND(Data!$AT310&gt;Data!$AS310,Data!$AT310&gt;Data!$AU310),IF(Data!$AT310&lt;2.5*Data!$AS310,"1.2",IF(OR(Data!$AS310&gt;2.5,Data!$AS310+Data!$AT310+Data!$AU310&lt;9),"2.2","2")),IF(AND(Data!$AU310&gt;3.5*Data!$AS310,Data!$AU310&gt;3.5*Data!$AT310,Data!$AS310+Data!$AT310+Data!$AU310&gt;11,Data!$AS310+Data!$AT310&lt;2,Data!$Y310&gt;=18),"3",IF((Data!$AS310&gt;3*Data!$AT310),"1.3",IF(AND(Data!$AT310&gt;3*Data!$AS310,Data!$AT310&gt;2),"2.3","3.3")))))</f>
        <v>1</v>
      </c>
      <c r="BE310" s="30" t="str">
        <f t="array" ref="BE310">XLOOKUP(Data!$O310,Data!$K310:$N310,$K$1:$N$1,"?",0,1)&amp;XLOOKUP(Data!$P310,Data!$K310:$N310,$K$1:$N$1,"?",0,1)&amp;XLOOKUP(Data!$Q310,Data!$K310:$N310,$K$1:$N$1,"?",0,1)</f>
        <v>DIC</v>
      </c>
      <c r="BF310" s="30" t="str">
        <f t="array" ref="BF310">XLOOKUP(Data!$S310,Data!$C310:$F310,$C$1:$F$1,"?",0,1)&amp;XLOOKUP(Data!$T310,Data!$C310:$F310,$C$1:$F$1,"?",0,1)&amp;XLOOKUP(Data!$U310,Data!$C310:$F310,$C$1:$F$1,"?",0,1)</f>
        <v>DIS</v>
      </c>
      <c r="BG310" s="30" t="str">
        <f t="array" ref="BG310">XLOOKUP(Data!$W310,Data!$G310:$J310,$G$1:$J$1,"?",0,1)&amp;XLOOKUP(Data!$X310,Data!$G310:$J310,$G$1:$J$1,"?",0,1)&amp;XLOOKUP(Data!$Y310,Data!$G310:$J310,$G$1:$J$1,"?",0,1)</f>
        <v>DCI</v>
      </c>
      <c r="BH310" s="30" t="str">
        <f>VLOOKUP(LEFT(Data!$BE310,Data!$BB310),'Key 2'!$A$1:$C$40,2,FALSE)</f>
        <v>DI</v>
      </c>
      <c r="BI310" s="30" t="str">
        <f>VLOOKUP(LEFT(Data!$BF310,Data!$BC310),'Key 2'!$A$1:$C$40,2,FALSE)</f>
        <v>DI</v>
      </c>
      <c r="BJ310" s="30" t="str">
        <f>VLOOKUP(LEFT(Data!$BG310,Data!$BD310),'Key 2'!$A$1:$C$40,2,FALSE)</f>
        <v>D</v>
      </c>
      <c r="BK310" s="30" t="str">
        <f>IF(AND(Data!$AV310&gt;=15,Data!$O310&gt;=20),"DG",IF(AND(Data!$AW310&gt;=15,Data!$S310&gt;=20),"MG",IF(AND(Data!$AV310&gt;=15,Data!$W310&gt;=20),"LG","0")))</f>
        <v>DG</v>
      </c>
      <c r="BL310" s="30" t="str">
        <f>IF(AND(Data!$BK310="DG",Data!$AW310&gt;=15,Data!$S310&gt;=20,Data!$BH310&lt;&gt;Data!$BI310),"MG","LG")</f>
        <v>LG</v>
      </c>
      <c r="BM310" s="30" t="str">
        <f>IF(Data!$BK310="DG",Data!$BH310,IF(Data!$BK310="MG",Data!$BI310,Data!$BJ310))</f>
        <v>DI</v>
      </c>
      <c r="BN310" s="30" t="str">
        <f>IF(Data!$BL310="DG",Data!$BH310,IF(Data!$BL310="MG",Data!$BI310,Data!$BJ310))</f>
        <v>D</v>
      </c>
      <c r="BO310" s="40"/>
      <c r="BP310" s="40"/>
      <c r="BQ310" s="40"/>
      <c r="BR310" s="41"/>
      <c r="BS310" s="41"/>
      <c r="BT310" s="41" t="str">
        <f>VLOOKUP(Data!$BR310,'Key 1'!$B$1:$D$15,2,FALSE)</f>
        <v>TI</v>
      </c>
      <c r="BU310" s="41" t="str">
        <f>VLOOKUP(Data!$BS310,'Key 1'!$B$1:$D$15,2,FALSE)</f>
        <v>TI</v>
      </c>
      <c r="BV310" s="41">
        <f>VLOOKUP(Data!$BR310,'Key 1'!$B$1:$D$15,3,FALSE)</f>
        <v>0</v>
      </c>
      <c r="BW310" s="41">
        <f>VLOOKUP(Data!$BS310,'Key 1'!$B$1:$D$15,3,FALSE)</f>
        <v>0</v>
      </c>
      <c r="BX310" s="41" t="str">
        <f>IF(Data!$BK310="DG",IF(INT(Data!$BB310)-Data!$BB310&lt;0,"Low","High"),IF(Data!$BK310="MG",IF(INT(Data!$BC310)-Data!$BC310&lt;0,"Low","High"),IF(Data!$BK310="LG",IF(INT(Data!$BD310)-Data!$BD310&lt;0,"Low","High"),"High")))</f>
        <v>Low</v>
      </c>
      <c r="BY310" s="41" t="str">
        <f>IF(Data!$BL310="DG",IF(INT(Data!$BB310)-Data!$BB310&lt;0,"Low","High"),IF(Data!$BL310="MG",IF(INT(Data!$BC310)-Data!$BC310&lt;0,"Low","High"),IF(Data!$BL310="LG",IF(INT(Data!$BD310)-Data!$BD310&lt;0,"Low","High"),"High")))</f>
        <v>High</v>
      </c>
      <c r="BZ310" s="41" t="str">
        <f>IF(AND(Data!$BX310="High",Data!$BY310="High"),"High","Low")</f>
        <v>Low</v>
      </c>
      <c r="CA310" s="41" t="str">
        <f>IF(AND(Data!$BM310=Data!$BT310,Data!$BN310=Data!$BU310),"Matched",IF(Data!$BM310=Data!$BT310,"Sec Missed", IF(Data!$BN310=Data!$BU310," Pri Missed", "Both Missed")))</f>
        <v>Both Missed</v>
      </c>
      <c r="CB310" s="43" t="s">
        <v>100</v>
      </c>
      <c r="CC310" s="42">
        <v>100.0</v>
      </c>
      <c r="CD310" s="43" t="s">
        <v>100</v>
      </c>
      <c r="CE310" s="44"/>
      <c r="CF310" s="43" t="s">
        <v>15</v>
      </c>
      <c r="CG310" s="44"/>
      <c r="CH310" s="45" t="s">
        <v>15</v>
      </c>
      <c r="CI310" s="43" t="s">
        <v>102</v>
      </c>
      <c r="CJ310" s="42">
        <v>100.0</v>
      </c>
      <c r="CK310" s="43" t="s">
        <v>15</v>
      </c>
      <c r="CL310" s="43" t="s">
        <v>102</v>
      </c>
      <c r="CM310" s="42">
        <v>100.0</v>
      </c>
      <c r="CN310" s="43" t="s">
        <v>99</v>
      </c>
      <c r="CO310" s="1"/>
      <c r="CP310" s="1"/>
      <c r="CQ310" s="1"/>
      <c r="CR310" s="1"/>
      <c r="CS310" s="1"/>
      <c r="CT310" s="1"/>
      <c r="CU310" s="1"/>
    </row>
    <row r="311" ht="48.0" customHeight="1">
      <c r="A311" s="28">
        <v>2465.0</v>
      </c>
      <c r="B311" s="29">
        <v>27.5</v>
      </c>
      <c r="C311" s="30">
        <v>5.0</v>
      </c>
      <c r="D311" s="30">
        <v>12.0</v>
      </c>
      <c r="E311" s="30">
        <v>13.0</v>
      </c>
      <c r="F311" s="30">
        <v>27.0</v>
      </c>
      <c r="G311" s="30">
        <v>11.0</v>
      </c>
      <c r="H311" s="30">
        <v>4.0</v>
      </c>
      <c r="I311" s="30">
        <v>12.0</v>
      </c>
      <c r="J311" s="30">
        <v>28.0</v>
      </c>
      <c r="K311" s="30">
        <v>9.0</v>
      </c>
      <c r="L311" s="30">
        <v>7.0</v>
      </c>
      <c r="M311" s="30">
        <v>12.0</v>
      </c>
      <c r="N311" s="30">
        <v>25.833333333333325</v>
      </c>
      <c r="O311" s="31">
        <f>LARGE(Data!$K311:$N311,1)</f>
        <v>25.83333333</v>
      </c>
      <c r="P311" s="31">
        <f>LARGE(Data!$K311:$N311,2)</f>
        <v>12</v>
      </c>
      <c r="Q311" s="31">
        <f>LARGE(Data!$K311:$N311,3)</f>
        <v>9</v>
      </c>
      <c r="R311" s="31">
        <f>LARGE(Data!$K311:$N311,4)</f>
        <v>7</v>
      </c>
      <c r="S311" s="32">
        <f>LARGE(Data!$C311:$F311,1)</f>
        <v>27</v>
      </c>
      <c r="T311" s="32">
        <f>LARGE(Data!$C311:$F311,2)</f>
        <v>13</v>
      </c>
      <c r="U311" s="32">
        <f>LARGE(Data!$C311:$F311,3)</f>
        <v>12</v>
      </c>
      <c r="V311" s="32">
        <f>LARGE(Data!$C311:$F311,4)</f>
        <v>5</v>
      </c>
      <c r="W311" s="33">
        <f>LARGE(Data!$G311:$J311,1)</f>
        <v>28</v>
      </c>
      <c r="X311" s="33">
        <f>LARGE(Data!$G311:$J311,2)</f>
        <v>12</v>
      </c>
      <c r="Y311" s="33">
        <f>LARGE(Data!$G311:$J311,3)</f>
        <v>11</v>
      </c>
      <c r="Z311" s="33">
        <f>LARGE(Data!$G311:$J311,4)</f>
        <v>4</v>
      </c>
      <c r="AA311" s="30">
        <f>Data!$O311-Data!$P311</f>
        <v>13.83333333</v>
      </c>
      <c r="AB311" s="30">
        <f>Data!$P311-Data!$Q311</f>
        <v>3</v>
      </c>
      <c r="AC311" s="30">
        <f>Data!$Q311-Data!$R311</f>
        <v>2</v>
      </c>
      <c r="AD311" s="30">
        <f>(Data!$AA311+Data!$AB311)/SUM(Data!$AA311:$AC311)</f>
        <v>0.8938053097</v>
      </c>
      <c r="AE311" s="31">
        <f>Data!$AA311^2/SQRT(Data!$AA311^2+Data!$AB311^2+Data!$AC311^2)</f>
        <v>13.38611514</v>
      </c>
      <c r="AF311" s="31">
        <f>Data!$AB311^2/SQRT(Data!$AA311^2+Data!$AB311^2+Data!$AC311^2)</f>
        <v>0.6295690676</v>
      </c>
      <c r="AG311" s="31">
        <f>Data!$AC311^2/SQRT(Data!$AA311^2+Data!$AB311^2+Data!$AC311^2)</f>
        <v>0.2798084745</v>
      </c>
      <c r="AH311" s="30">
        <f>Data!$S311-Data!$T311</f>
        <v>14</v>
      </c>
      <c r="AI311" s="30">
        <f>Data!$T311-Data!$U311</f>
        <v>1</v>
      </c>
      <c r="AJ311" s="30">
        <f>Data!$U311-Data!$V311</f>
        <v>7</v>
      </c>
      <c r="AK311" s="30">
        <f>(Data!$AH311+Data!$AI311)/(Data!$AH311+Data!$AI311+Data!$AJ311)</f>
        <v>0.6818181818</v>
      </c>
      <c r="AL311" s="32">
        <f>Data!$AH311^2/SQRT(Data!$AH311^2+Data!$AI311^2+Data!$AJ311^2)</f>
        <v>12.49650358</v>
      </c>
      <c r="AM311" s="32">
        <f>Data!$AI311^2/SQRT(Data!$AH311^2+Data!$AI311^2+Data!$AJ311^2)</f>
        <v>0.06375767131</v>
      </c>
      <c r="AN311" s="32">
        <f>Data!$AJ311^2/SQRT(Data!$AH311^2+Data!$AI311^2+Data!$AJ311^2)</f>
        <v>3.124125894</v>
      </c>
      <c r="AO311" s="30">
        <f>Data!$W311-Data!$X311</f>
        <v>16</v>
      </c>
      <c r="AP311" s="30">
        <f>Data!$X311-Data!$Y311</f>
        <v>1</v>
      </c>
      <c r="AQ311" s="30">
        <f>Data!$Y311-Data!$Z311</f>
        <v>7</v>
      </c>
      <c r="AR311" s="30">
        <f>(Data!$AO311+Data!$AP311)/(Data!$AO311+Data!$AP311+Data!$AQ311)</f>
        <v>0.7083333333</v>
      </c>
      <c r="AS311" s="33">
        <f>Data!$AO311^2/SQRT(Data!$AO311^2+Data!$AP311^2+Data!$AQ311^2)</f>
        <v>14.63454593</v>
      </c>
      <c r="AT311" s="33">
        <f>Data!$AP311^2/SQRT(Data!$AO311^2+Data!$AP311^2+Data!$AQ311^2)</f>
        <v>0.05716619505</v>
      </c>
      <c r="AU311" s="33">
        <f>Data!$AQ311^2/SQRT(Data!$AO311^2+Data!$AP311^2+Data!$AQ311^2)</f>
        <v>2.801143557</v>
      </c>
      <c r="AV311" s="34">
        <f>_xlfn.VAR.P(Data!$K311:$N311)</f>
        <v>54.21354167</v>
      </c>
      <c r="AW311" s="35">
        <f>_xlfn.VAR.P(Data!$C311:$F311)</f>
        <v>63.6875</v>
      </c>
      <c r="AX311" s="36">
        <f>_xlfn.VAR.P(Data!$G311:$J311)</f>
        <v>77.1875</v>
      </c>
      <c r="AY311" s="37"/>
      <c r="AZ311" s="38"/>
      <c r="BA311" s="39"/>
      <c r="BB311" s="30" t="str">
        <f>IF(AND(Data!$AE311&gt;Data!$AF311,Data!$AE311&gt;Data!$AG311),"1",IF(AND(Data!$AF311&gt;Data!$AE311,Data!$AF311&gt;Data!$AG311),IF(Data!$AF311&lt;2.5*Data!$AE311,"1.2",IF(OR(Data!$AE311&gt;2.5,Data!$AE311+Data!$AF311+Data!$AG311&lt;9),"2.2","2")),IF(AND(Data!$AG311&gt;3.5*Data!$AE311,Data!$AG311&gt;3.5*Data!$AF311,Data!$AE311+Data!$AF311+Data!$AG311&gt;11,Data!$AE311+Data!$AF311&lt;2,Data!$Q311&gt;=18),"3",IF((Data!$AE311&gt;3*Data!$AF311),"1.3",IF(AND(Data!$AF311&gt;3*Data!$AE311,Data!$AF311&gt;2),"2.3","3.3")))))</f>
        <v>1</v>
      </c>
      <c r="BC311" s="30" t="str">
        <f>IF(AND(Data!$AL311&gt;Data!$AM311,Data!$AL311&gt;Data!$AN311),"1",IF(AND(Data!$AM311&gt;Data!$AL311,Data!$AM311&gt;Data!$AN311),IF(Data!$AM311&lt;2.5*Data!$AL311,"1.2",IF(OR(Data!$AL311&gt;2.5,Data!$AL311+Data!$AM311+Data!$AN311&lt;9),"2.2","2")),IF(AND(Data!$AN311&gt;3.5*Data!$AL311,Data!$AN311&gt;3.5*Data!$AM311,Data!$AL311+Data!$AM311+Data!$AN311&gt;11,Data!$AL311+Data!$AM311&lt;2,Data!$U311&gt;=18),"3",IF((Data!$AL311&gt;3*Data!$AM311),"1.3",IF(AND(Data!$AM311&gt;3*Data!$AL311,Data!$AM311&gt;2),"2.3","3.3")))))</f>
        <v>1</v>
      </c>
      <c r="BD311" s="30" t="str">
        <f>IF(AND(Data!$AS311&gt;Data!$AT311,Data!$AS311&gt;Data!$AU311),"1",IF(AND(Data!$AT311&gt;Data!$AS311,Data!$AT311&gt;Data!$AU311),IF(Data!$AT311&lt;2.5*Data!$AS311,"1.2",IF(OR(Data!$AS311&gt;2.5,Data!$AS311+Data!$AT311+Data!$AU311&lt;9),"2.2","2")),IF(AND(Data!$AU311&gt;3.5*Data!$AS311,Data!$AU311&gt;3.5*Data!$AT311,Data!$AS311+Data!$AT311+Data!$AU311&gt;11,Data!$AS311+Data!$AT311&lt;2,Data!$Y311&gt;=18),"3",IF((Data!$AS311&gt;3*Data!$AT311),"1.3",IF(AND(Data!$AT311&gt;3*Data!$AS311,Data!$AT311&gt;2),"2.3","3.3")))))</f>
        <v>1</v>
      </c>
      <c r="BE311" s="30" t="str">
        <f t="array" ref="BE311">XLOOKUP(Data!$O311,Data!$K311:$N311,$K$1:$N$1,"?",0,1)&amp;XLOOKUP(Data!$P311,Data!$K311:$N311,$K$1:$N$1,"?",0,1)&amp;XLOOKUP(Data!$Q311,Data!$K311:$N311,$K$1:$N$1,"?",0,1)</f>
        <v>CSD</v>
      </c>
      <c r="BF311" s="30" t="str">
        <f t="array" ref="BF311">XLOOKUP(Data!$S311,Data!$C311:$F311,$C$1:$F$1,"?",0,1)&amp;XLOOKUP(Data!$T311,Data!$C311:$F311,$C$1:$F$1,"?",0,1)&amp;XLOOKUP(Data!$U311,Data!$C311:$F311,$C$1:$F$1,"?",0,1)</f>
        <v>CSI</v>
      </c>
      <c r="BG311" s="30" t="str">
        <f t="array" ref="BG311">XLOOKUP(Data!$W311,Data!$G311:$J311,$G$1:$J$1,"?",0,1)&amp;XLOOKUP(Data!$X311,Data!$G311:$J311,$G$1:$J$1,"?",0,1)&amp;XLOOKUP(Data!$Y311,Data!$G311:$J311,$G$1:$J$1,"?",0,1)</f>
        <v>CSD</v>
      </c>
      <c r="BH311" s="30" t="str">
        <f>VLOOKUP(LEFT(Data!$BE311,Data!$BB311),'Key 2'!$A$1:$C$40,2,FALSE)</f>
        <v>C</v>
      </c>
      <c r="BI311" s="30" t="str">
        <f>VLOOKUP(LEFT(Data!$BF311,Data!$BC311),'Key 2'!$A$1:$C$40,2,FALSE)</f>
        <v>C</v>
      </c>
      <c r="BJ311" s="30" t="str">
        <f>VLOOKUP(LEFT(Data!$BG311,Data!$BD311),'Key 2'!$A$1:$C$40,2,FALSE)</f>
        <v>C</v>
      </c>
      <c r="BK311" s="30" t="str">
        <f>IF(AND(Data!$AV311&gt;=15,Data!$O311&gt;=20),"DG",IF(AND(Data!$AW311&gt;=15,Data!$S311&gt;=20),"MG",IF(AND(Data!$AV311&gt;=15,Data!$W311&gt;=20),"LG","0")))</f>
        <v>DG</v>
      </c>
      <c r="BL311" s="30" t="str">
        <f>IF(AND(Data!$BK311="DG",Data!$AW311&gt;=15,Data!$S311&gt;=20,Data!$BH311&lt;&gt;Data!$BI311),"MG","LG")</f>
        <v>LG</v>
      </c>
      <c r="BM311" s="30" t="str">
        <f>IF(Data!$BK311="DG",Data!$BH311,IF(Data!$BK311="MG",Data!$BI311,Data!$BJ311))</f>
        <v>C</v>
      </c>
      <c r="BN311" s="30" t="str">
        <f>IF(Data!$BL311="DG",Data!$BH311,IF(Data!$BL311="MG",Data!$BI311,Data!$BJ311))</f>
        <v>C</v>
      </c>
      <c r="BO311" s="40"/>
      <c r="BP311" s="40"/>
      <c r="BQ311" s="40"/>
      <c r="BR311" s="41"/>
      <c r="BS311" s="41"/>
      <c r="BT311" s="41" t="str">
        <f>VLOOKUP(Data!$BR311,'Key 1'!$B$1:$D$15,2,FALSE)</f>
        <v>TI</v>
      </c>
      <c r="BU311" s="41" t="str">
        <f>VLOOKUP(Data!$BS311,'Key 1'!$B$1:$D$15,2,FALSE)</f>
        <v>TI</v>
      </c>
      <c r="BV311" s="41">
        <f>VLOOKUP(Data!$BR311,'Key 1'!$B$1:$D$15,3,FALSE)</f>
        <v>0</v>
      </c>
      <c r="BW311" s="41">
        <f>VLOOKUP(Data!$BS311,'Key 1'!$B$1:$D$15,3,FALSE)</f>
        <v>0</v>
      </c>
      <c r="BX311" s="41" t="str">
        <f>IF(Data!$BK311="DG",IF(INT(Data!$BB311)-Data!$BB311&lt;0,"Low","High"),IF(Data!$BK311="MG",IF(INT(Data!$BC311)-Data!$BC311&lt;0,"Low","High"),IF(Data!$BK311="LG",IF(INT(Data!$BD311)-Data!$BD311&lt;0,"Low","High"),"High")))</f>
        <v>High</v>
      </c>
      <c r="BY311" s="41" t="str">
        <f>IF(Data!$BL311="DG",IF(INT(Data!$BB311)-Data!$BB311&lt;0,"Low","High"),IF(Data!$BL311="MG",IF(INT(Data!$BC311)-Data!$BC311&lt;0,"Low","High"),IF(Data!$BL311="LG",IF(INT(Data!$BD311)-Data!$BD311&lt;0,"Low","High"),"High")))</f>
        <v>High</v>
      </c>
      <c r="BZ311" s="41" t="str">
        <f>IF(AND(Data!$BX311="High",Data!$BY311="High"),"High","Low")</f>
        <v>High</v>
      </c>
      <c r="CA311" s="41" t="str">
        <f>IF(AND(Data!$BM311=Data!$BT311,Data!$BN311=Data!$BU311),"Matched",IF(Data!$BM311=Data!$BT311,"Sec Missed", IF(Data!$BN311=Data!$BU311," Pri Missed", "Both Missed")))</f>
        <v>Both Missed</v>
      </c>
      <c r="CB311" s="42">
        <v>100.0</v>
      </c>
      <c r="CC311" s="42">
        <v>100.0</v>
      </c>
      <c r="CD311" s="42">
        <v>100.0</v>
      </c>
      <c r="CE311" s="43" t="s">
        <v>3</v>
      </c>
      <c r="CF311" s="43" t="s">
        <v>3</v>
      </c>
      <c r="CG311" s="43" t="s">
        <v>3</v>
      </c>
      <c r="CH311" s="45" t="s">
        <v>3</v>
      </c>
      <c r="CI311" s="43" t="s">
        <v>97</v>
      </c>
      <c r="CJ311" s="42">
        <v>100.0</v>
      </c>
      <c r="CK311" s="43" t="s">
        <v>3</v>
      </c>
      <c r="CL311" s="43" t="s">
        <v>98</v>
      </c>
      <c r="CM311" s="42">
        <v>100.0</v>
      </c>
      <c r="CN311" s="43" t="s">
        <v>103</v>
      </c>
      <c r="CO311" s="1"/>
      <c r="CP311" s="1"/>
      <c r="CQ311" s="1"/>
      <c r="CR311" s="1"/>
      <c r="CS311" s="1"/>
      <c r="CT311" s="1"/>
      <c r="CU311" s="1"/>
    </row>
    <row r="312" ht="48.0" customHeight="1">
      <c r="A312" s="28">
        <v>2466.0</v>
      </c>
      <c r="B312" s="29">
        <v>28.0</v>
      </c>
      <c r="C312" s="30">
        <v>22.5</v>
      </c>
      <c r="D312" s="30">
        <v>16.0</v>
      </c>
      <c r="E312" s="30">
        <v>10.0</v>
      </c>
      <c r="F312" s="30">
        <v>19.0</v>
      </c>
      <c r="G312" s="30">
        <v>14.0</v>
      </c>
      <c r="H312" s="30">
        <v>16.0</v>
      </c>
      <c r="I312" s="30">
        <v>7.0</v>
      </c>
      <c r="J312" s="30">
        <v>18.5</v>
      </c>
      <c r="K312" s="30">
        <v>18.0</v>
      </c>
      <c r="L312" s="30">
        <v>16.0</v>
      </c>
      <c r="M312" s="30">
        <v>7.0</v>
      </c>
      <c r="N312" s="30">
        <v>19.0</v>
      </c>
      <c r="O312" s="31">
        <f>LARGE(Data!$K312:$N312,1)</f>
        <v>19</v>
      </c>
      <c r="P312" s="31">
        <f>LARGE(Data!$K312:$N312,2)</f>
        <v>18</v>
      </c>
      <c r="Q312" s="31">
        <f>LARGE(Data!$K312:$N312,3)</f>
        <v>16</v>
      </c>
      <c r="R312" s="31">
        <f>LARGE(Data!$K312:$N312,4)</f>
        <v>7</v>
      </c>
      <c r="S312" s="32">
        <f>LARGE(Data!$C312:$F312,1)</f>
        <v>22.5</v>
      </c>
      <c r="T312" s="32">
        <f>LARGE(Data!$C312:$F312,2)</f>
        <v>19</v>
      </c>
      <c r="U312" s="32">
        <f>LARGE(Data!$C312:$F312,3)</f>
        <v>16</v>
      </c>
      <c r="V312" s="32">
        <f>LARGE(Data!$C312:$F312,4)</f>
        <v>10</v>
      </c>
      <c r="W312" s="33">
        <f>LARGE(Data!$G312:$J312,1)</f>
        <v>18.5</v>
      </c>
      <c r="X312" s="33">
        <f>LARGE(Data!$G312:$J312,2)</f>
        <v>16</v>
      </c>
      <c r="Y312" s="33">
        <f>LARGE(Data!$G312:$J312,3)</f>
        <v>14</v>
      </c>
      <c r="Z312" s="33">
        <f>LARGE(Data!$G312:$J312,4)</f>
        <v>7</v>
      </c>
      <c r="AA312" s="30">
        <f>Data!$O312-Data!$P312</f>
        <v>1</v>
      </c>
      <c r="AB312" s="30">
        <f>Data!$P312-Data!$Q312</f>
        <v>2</v>
      </c>
      <c r="AC312" s="30">
        <f>Data!$Q312-Data!$R312</f>
        <v>9</v>
      </c>
      <c r="AD312" s="30">
        <f>(Data!$AA312+Data!$AB312)/SUM(Data!$AA312:$AC312)</f>
        <v>0.25</v>
      </c>
      <c r="AE312" s="31">
        <f>Data!$AA312^2/SQRT(Data!$AA312^2+Data!$AB312^2+Data!$AC312^2)</f>
        <v>0.1078327732</v>
      </c>
      <c r="AF312" s="31">
        <f>Data!$AB312^2/SQRT(Data!$AA312^2+Data!$AB312^2+Data!$AC312^2)</f>
        <v>0.4313310928</v>
      </c>
      <c r="AG312" s="31">
        <f>Data!$AC312^2/SQRT(Data!$AA312^2+Data!$AB312^2+Data!$AC312^2)</f>
        <v>8.734454629</v>
      </c>
      <c r="AH312" s="30">
        <f>Data!$S312-Data!$T312</f>
        <v>3.5</v>
      </c>
      <c r="AI312" s="30">
        <f>Data!$T312-Data!$U312</f>
        <v>3</v>
      </c>
      <c r="AJ312" s="30">
        <f>Data!$U312-Data!$V312</f>
        <v>6</v>
      </c>
      <c r="AK312" s="30">
        <f>(Data!$AH312+Data!$AI312)/(Data!$AH312+Data!$AI312+Data!$AJ312)</f>
        <v>0.52</v>
      </c>
      <c r="AL312" s="32">
        <f>Data!$AH312^2/SQRT(Data!$AH312^2+Data!$AI312^2+Data!$AJ312^2)</f>
        <v>1.619005571</v>
      </c>
      <c r="AM312" s="32">
        <f>Data!$AI312^2/SQRT(Data!$AH312^2+Data!$AI312^2+Data!$AJ312^2)</f>
        <v>1.189473481</v>
      </c>
      <c r="AN312" s="32">
        <f>Data!$AJ312^2/SQRT(Data!$AH312^2+Data!$AI312^2+Data!$AJ312^2)</f>
        <v>4.757893923</v>
      </c>
      <c r="AO312" s="30">
        <f>Data!$W312-Data!$X312</f>
        <v>2.5</v>
      </c>
      <c r="AP312" s="30">
        <f>Data!$X312-Data!$Y312</f>
        <v>2</v>
      </c>
      <c r="AQ312" s="30">
        <f>Data!$Y312-Data!$Z312</f>
        <v>7</v>
      </c>
      <c r="AR312" s="30">
        <f>(Data!$AO312+Data!$AP312)/(Data!$AO312+Data!$AP312+Data!$AQ312)</f>
        <v>0.3913043478</v>
      </c>
      <c r="AS312" s="33">
        <f>Data!$AO312^2/SQRT(Data!$AO312^2+Data!$AP312^2+Data!$AQ312^2)</f>
        <v>0.8119622531</v>
      </c>
      <c r="AT312" s="33">
        <f>Data!$AP312^2/SQRT(Data!$AO312^2+Data!$AP312^2+Data!$AQ312^2)</f>
        <v>0.519655842</v>
      </c>
      <c r="AU312" s="33">
        <f>Data!$AQ312^2/SQRT(Data!$AO312^2+Data!$AP312^2+Data!$AQ312^2)</f>
        <v>6.365784064</v>
      </c>
      <c r="AV312" s="34">
        <f>_xlfn.VAR.P(Data!$K312:$N312)</f>
        <v>22.5</v>
      </c>
      <c r="AW312" s="35">
        <f>_xlfn.VAR.P(Data!$C312:$F312)</f>
        <v>21.046875</v>
      </c>
      <c r="AX312" s="36">
        <f>_xlfn.VAR.P(Data!$G312:$J312)</f>
        <v>18.296875</v>
      </c>
      <c r="AY312" s="37"/>
      <c r="AZ312" s="38"/>
      <c r="BA312" s="39"/>
      <c r="BB312" s="30" t="str">
        <f>IF(AND(Data!$AE312&gt;Data!$AF312,Data!$AE312&gt;Data!$AG312),"1",IF(AND(Data!$AF312&gt;Data!$AE312,Data!$AF312&gt;Data!$AG312),IF(Data!$AF312&lt;2.5*Data!$AE312,"1.2",IF(OR(Data!$AE312&gt;2.5,Data!$AE312+Data!$AF312+Data!$AG312&lt;9),"2.2","2")),IF(AND(Data!$AG312&gt;3.5*Data!$AE312,Data!$AG312&gt;3.5*Data!$AF312,Data!$AE312+Data!$AF312+Data!$AG312&gt;11,Data!$AE312+Data!$AF312&lt;2,Data!$Q312&gt;=18),"3",IF((Data!$AE312&gt;3*Data!$AF312),"1.3",IF(AND(Data!$AF312&gt;3*Data!$AE312,Data!$AF312&gt;2),"2.3","3.3")))))</f>
        <v>3.3</v>
      </c>
      <c r="BC312" s="30" t="str">
        <f>IF(AND(Data!$AL312&gt;Data!$AM312,Data!$AL312&gt;Data!$AN312),"1",IF(AND(Data!$AM312&gt;Data!$AL312,Data!$AM312&gt;Data!$AN312),IF(Data!$AM312&lt;2.5*Data!$AL312,"1.2",IF(OR(Data!$AL312&gt;2.5,Data!$AL312+Data!$AM312+Data!$AN312&lt;9),"2.2","2")),IF(AND(Data!$AN312&gt;3.5*Data!$AL312,Data!$AN312&gt;3.5*Data!$AM312,Data!$AL312+Data!$AM312+Data!$AN312&gt;11,Data!$AL312+Data!$AM312&lt;2,Data!$U312&gt;=18),"3",IF((Data!$AL312&gt;3*Data!$AM312),"1.3",IF(AND(Data!$AM312&gt;3*Data!$AL312,Data!$AM312&gt;2),"2.3","3.3")))))</f>
        <v>3.3</v>
      </c>
      <c r="BD312" s="30" t="str">
        <f>IF(AND(Data!$AS312&gt;Data!$AT312,Data!$AS312&gt;Data!$AU312),"1",IF(AND(Data!$AT312&gt;Data!$AS312,Data!$AT312&gt;Data!$AU312),IF(Data!$AT312&lt;2.5*Data!$AS312,"1.2",IF(OR(Data!$AS312&gt;2.5,Data!$AS312+Data!$AT312+Data!$AU312&lt;9),"2.2","2")),IF(AND(Data!$AU312&gt;3.5*Data!$AS312,Data!$AU312&gt;3.5*Data!$AT312,Data!$AS312+Data!$AT312+Data!$AU312&gt;11,Data!$AS312+Data!$AT312&lt;2,Data!$Y312&gt;=18),"3",IF((Data!$AS312&gt;3*Data!$AT312),"1.3",IF(AND(Data!$AT312&gt;3*Data!$AS312,Data!$AT312&gt;2),"2.3","3.3")))))</f>
        <v>3.3</v>
      </c>
      <c r="BE312" s="30" t="str">
        <f t="array" ref="BE312">XLOOKUP(Data!$O312,Data!$K312:$N312,$K$1:$N$1,"?",0,1)&amp;XLOOKUP(Data!$P312,Data!$K312:$N312,$K$1:$N$1,"?",0,1)&amp;XLOOKUP(Data!$Q312,Data!$K312:$N312,$K$1:$N$1,"?",0,1)</f>
        <v>CDI</v>
      </c>
      <c r="BF312" s="30" t="str">
        <f t="array" ref="BF312">XLOOKUP(Data!$S312,Data!$C312:$F312,$C$1:$F$1,"?",0,1)&amp;XLOOKUP(Data!$T312,Data!$C312:$F312,$C$1:$F$1,"?",0,1)&amp;XLOOKUP(Data!$U312,Data!$C312:$F312,$C$1:$F$1,"?",0,1)</f>
        <v>DCI</v>
      </c>
      <c r="BG312" s="30" t="str">
        <f t="array" ref="BG312">XLOOKUP(Data!$W312,Data!$G312:$J312,$G$1:$J$1,"?",0,1)&amp;XLOOKUP(Data!$X312,Data!$G312:$J312,$G$1:$J$1,"?",0,1)&amp;XLOOKUP(Data!$Y312,Data!$G312:$J312,$G$1:$J$1,"?",0,1)</f>
        <v>CID</v>
      </c>
      <c r="BH312" s="30" t="str">
        <f>VLOOKUP(LEFT(Data!$BE312,Data!$BB312),'Key 2'!$A$1:$C$40,2,FALSE)</f>
        <v>DIC</v>
      </c>
      <c r="BI312" s="30" t="str">
        <f>VLOOKUP(LEFT(Data!$BF312,Data!$BC312),'Key 2'!$A$1:$C$40,2,FALSE)</f>
        <v>DIC</v>
      </c>
      <c r="BJ312" s="30" t="str">
        <f>VLOOKUP(LEFT(Data!$BG312,Data!$BD312),'Key 2'!$A$1:$C$40,2,FALSE)</f>
        <v>DIC</v>
      </c>
      <c r="BK312" s="30" t="str">
        <f>IF(AND(Data!$AV312&gt;=15,Data!$O312&gt;=20),"DG",IF(AND(Data!$AW312&gt;=15,Data!$S312&gt;=20),"MG",IF(AND(Data!$AV312&gt;=15,Data!$W312&gt;=20),"LG","0")))</f>
        <v>MG</v>
      </c>
      <c r="BL312" s="30" t="str">
        <f>IF(AND(Data!$BK312="DG",Data!$AW312&gt;=15,Data!$S312&gt;=20,Data!$BH312&lt;&gt;Data!$BI312),"MG","LG")</f>
        <v>LG</v>
      </c>
      <c r="BM312" s="30" t="str">
        <f>IF(Data!$BK312="DG",Data!$BH312,IF(Data!$BK312="MG",Data!$BI312,Data!$BJ312))</f>
        <v>DIC</v>
      </c>
      <c r="BN312" s="30" t="str">
        <f>IF(Data!$BL312="DG",Data!$BH312,IF(Data!$BL312="MG",Data!$BI312,Data!$BJ312))</f>
        <v>DIC</v>
      </c>
      <c r="BO312" s="40"/>
      <c r="BP312" s="40"/>
      <c r="BQ312" s="40"/>
      <c r="BR312" s="41"/>
      <c r="BS312" s="41"/>
      <c r="BT312" s="41" t="str">
        <f>VLOOKUP(Data!$BR312,'Key 1'!$B$1:$D$15,2,FALSE)</f>
        <v>TI</v>
      </c>
      <c r="BU312" s="41" t="str">
        <f>VLOOKUP(Data!$BS312,'Key 1'!$B$1:$D$15,2,FALSE)</f>
        <v>TI</v>
      </c>
      <c r="BV312" s="41">
        <f>VLOOKUP(Data!$BR312,'Key 1'!$B$1:$D$15,3,FALSE)</f>
        <v>0</v>
      </c>
      <c r="BW312" s="41">
        <f>VLOOKUP(Data!$BS312,'Key 1'!$B$1:$D$15,3,FALSE)</f>
        <v>0</v>
      </c>
      <c r="BX312" s="41" t="str">
        <f>IF(Data!$BK312="DG",IF(INT(Data!$BB312)-Data!$BB312&lt;0,"Low","High"),IF(Data!$BK312="MG",IF(INT(Data!$BC312)-Data!$BC312&lt;0,"Low","High"),IF(Data!$BK312="LG",IF(INT(Data!$BD312)-Data!$BD312&lt;0,"Low","High"),"High")))</f>
        <v>Low</v>
      </c>
      <c r="BY312" s="41" t="str">
        <f>IF(Data!$BL312="DG",IF(INT(Data!$BB312)-Data!$BB312&lt;0,"Low","High"),IF(Data!$BL312="MG",IF(INT(Data!$BC312)-Data!$BC312&lt;0,"Low","High"),IF(Data!$BL312="LG",IF(INT(Data!$BD312)-Data!$BD312&lt;0,"Low","High"),"High")))</f>
        <v>Low</v>
      </c>
      <c r="BZ312" s="41" t="str">
        <f>IF(AND(Data!$BX312="High",Data!$BY312="High"),"High","Low")</f>
        <v>Low</v>
      </c>
      <c r="CA312" s="41" t="str">
        <f>IF(AND(Data!$BM312=Data!$BT312,Data!$BN312=Data!$BU312),"Matched",IF(Data!$BM312=Data!$BT312,"Sec Missed", IF(Data!$BN312=Data!$BU312," Pri Missed", "Both Missed")))</f>
        <v>Both Missed</v>
      </c>
      <c r="CB312" s="42">
        <v>100.0</v>
      </c>
      <c r="CC312" s="42">
        <v>100.0</v>
      </c>
      <c r="CD312" s="42">
        <v>100.0</v>
      </c>
      <c r="CE312" s="43" t="s">
        <v>101</v>
      </c>
      <c r="CF312" s="43" t="s">
        <v>101</v>
      </c>
      <c r="CG312" s="43" t="s">
        <v>101</v>
      </c>
      <c r="CH312" s="45" t="s">
        <v>101</v>
      </c>
      <c r="CI312" s="43" t="s">
        <v>97</v>
      </c>
      <c r="CJ312" s="42">
        <v>100.0</v>
      </c>
      <c r="CK312" s="43" t="s">
        <v>101</v>
      </c>
      <c r="CL312" s="43" t="s">
        <v>98</v>
      </c>
      <c r="CM312" s="42">
        <v>100.0</v>
      </c>
      <c r="CN312" s="43" t="s">
        <v>104</v>
      </c>
      <c r="CO312" s="1"/>
      <c r="CP312" s="1"/>
      <c r="CQ312" s="1"/>
      <c r="CR312" s="1"/>
      <c r="CS312" s="1"/>
      <c r="CT312" s="1"/>
      <c r="CU312" s="1"/>
    </row>
    <row r="313" ht="48.0" customHeight="1">
      <c r="A313" s="28">
        <v>2467.0</v>
      </c>
      <c r="B313" s="29">
        <v>28.0</v>
      </c>
      <c r="C313" s="30">
        <v>19.0</v>
      </c>
      <c r="D313" s="30">
        <v>25.0</v>
      </c>
      <c r="E313" s="30">
        <v>3.0</v>
      </c>
      <c r="F313" s="30">
        <v>23.0</v>
      </c>
      <c r="G313" s="30">
        <v>26.0</v>
      </c>
      <c r="H313" s="30">
        <v>20.0</v>
      </c>
      <c r="I313" s="30">
        <v>2.0</v>
      </c>
      <c r="J313" s="30">
        <v>14.0</v>
      </c>
      <c r="K313" s="30">
        <v>23.0</v>
      </c>
      <c r="L313" s="30">
        <v>23.5</v>
      </c>
      <c r="M313" s="30">
        <v>2.9</v>
      </c>
      <c r="N313" s="30">
        <v>19.0</v>
      </c>
      <c r="O313" s="31">
        <f>LARGE(Data!$K313:$N313,1)</f>
        <v>23.5</v>
      </c>
      <c r="P313" s="31">
        <f>LARGE(Data!$K313:$N313,2)</f>
        <v>23</v>
      </c>
      <c r="Q313" s="31">
        <f>LARGE(Data!$K313:$N313,3)</f>
        <v>19</v>
      </c>
      <c r="R313" s="31">
        <f>LARGE(Data!$K313:$N313,4)</f>
        <v>2.9</v>
      </c>
      <c r="S313" s="32">
        <f>LARGE(Data!$C313:$F313,1)</f>
        <v>25</v>
      </c>
      <c r="T313" s="32">
        <f>LARGE(Data!$C313:$F313,2)</f>
        <v>23</v>
      </c>
      <c r="U313" s="32">
        <f>LARGE(Data!$C313:$F313,3)</f>
        <v>19</v>
      </c>
      <c r="V313" s="32">
        <f>LARGE(Data!$C313:$F313,4)</f>
        <v>3</v>
      </c>
      <c r="W313" s="33">
        <f>LARGE(Data!$G313:$J313,1)</f>
        <v>26</v>
      </c>
      <c r="X313" s="33">
        <f>LARGE(Data!$G313:$J313,2)</f>
        <v>20</v>
      </c>
      <c r="Y313" s="33">
        <f>LARGE(Data!$G313:$J313,3)</f>
        <v>14</v>
      </c>
      <c r="Z313" s="33">
        <f>LARGE(Data!$G313:$J313,4)</f>
        <v>2</v>
      </c>
      <c r="AA313" s="30">
        <f>Data!$O313-Data!$P313</f>
        <v>0.5</v>
      </c>
      <c r="AB313" s="30">
        <f>Data!$P313-Data!$Q313</f>
        <v>4</v>
      </c>
      <c r="AC313" s="30">
        <f>Data!$Q313-Data!$R313</f>
        <v>16.1</v>
      </c>
      <c r="AD313" s="30">
        <f>(Data!$AA313+Data!$AB313)/SUM(Data!$AA313:$AC313)</f>
        <v>0.2184466019</v>
      </c>
      <c r="AE313" s="31">
        <f>Data!$AA313^2/SQRT(Data!$AA313^2+Data!$AB313^2+Data!$AC313^2)</f>
        <v>0.01506297437</v>
      </c>
      <c r="AF313" s="31">
        <f>Data!$AB313^2/SQRT(Data!$AA313^2+Data!$AB313^2+Data!$AC313^2)</f>
        <v>0.9640303596</v>
      </c>
      <c r="AG313" s="31">
        <f>Data!$AC313^2/SQRT(Data!$AA313^2+Data!$AB313^2+Data!$AC313^2)</f>
        <v>15.61789434</v>
      </c>
      <c r="AH313" s="30">
        <f>Data!$S313-Data!$T313</f>
        <v>2</v>
      </c>
      <c r="AI313" s="30">
        <f>Data!$T313-Data!$U313</f>
        <v>4</v>
      </c>
      <c r="AJ313" s="30">
        <f>Data!$U313-Data!$V313</f>
        <v>16</v>
      </c>
      <c r="AK313" s="30">
        <f>(Data!$AH313+Data!$AI313)/(Data!$AH313+Data!$AI313+Data!$AJ313)</f>
        <v>0.2727272727</v>
      </c>
      <c r="AL313" s="32">
        <f>Data!$AH313^2/SQRT(Data!$AH313^2+Data!$AI313^2+Data!$AJ313^2)</f>
        <v>0.2407717062</v>
      </c>
      <c r="AM313" s="32">
        <f>Data!$AI313^2/SQRT(Data!$AH313^2+Data!$AI313^2+Data!$AJ313^2)</f>
        <v>0.9630868247</v>
      </c>
      <c r="AN313" s="32">
        <f>Data!$AJ313^2/SQRT(Data!$AH313^2+Data!$AI313^2+Data!$AJ313^2)</f>
        <v>15.40938919</v>
      </c>
      <c r="AO313" s="30">
        <f>Data!$W313-Data!$X313</f>
        <v>6</v>
      </c>
      <c r="AP313" s="30">
        <f>Data!$X313-Data!$Y313</f>
        <v>6</v>
      </c>
      <c r="AQ313" s="30">
        <f>Data!$Y313-Data!$Z313</f>
        <v>12</v>
      </c>
      <c r="AR313" s="30">
        <f>(Data!$AO313+Data!$AP313)/(Data!$AO313+Data!$AP313+Data!$AQ313)</f>
        <v>0.5</v>
      </c>
      <c r="AS313" s="33">
        <f>Data!$AO313^2/SQRT(Data!$AO313^2+Data!$AP313^2+Data!$AQ313^2)</f>
        <v>2.449489743</v>
      </c>
      <c r="AT313" s="33">
        <f>Data!$AP313^2/SQRT(Data!$AO313^2+Data!$AP313^2+Data!$AQ313^2)</f>
        <v>2.449489743</v>
      </c>
      <c r="AU313" s="33">
        <f>Data!$AQ313^2/SQRT(Data!$AO313^2+Data!$AP313^2+Data!$AQ313^2)</f>
        <v>9.797958971</v>
      </c>
      <c r="AV313" s="34">
        <f>_xlfn.VAR.P(Data!$K313:$N313)</f>
        <v>70.255</v>
      </c>
      <c r="AW313" s="35">
        <f>_xlfn.VAR.P(Data!$C313:$F313)</f>
        <v>74.75</v>
      </c>
      <c r="AX313" s="36">
        <f>_xlfn.VAR.P(Data!$G313:$J313)</f>
        <v>78.75</v>
      </c>
      <c r="AY313" s="37"/>
      <c r="AZ313" s="38"/>
      <c r="BA313" s="39"/>
      <c r="BB313" s="30" t="str">
        <f>IF(AND(Data!$AE313&gt;Data!$AF313,Data!$AE313&gt;Data!$AG313),"1",IF(AND(Data!$AF313&gt;Data!$AE313,Data!$AF313&gt;Data!$AG313),IF(Data!$AF313&lt;2.5*Data!$AE313,"1.2",IF(OR(Data!$AE313&gt;2.5,Data!$AE313+Data!$AF313+Data!$AG313&lt;9),"2.2","2")),IF(AND(Data!$AG313&gt;3.5*Data!$AE313,Data!$AG313&gt;3.5*Data!$AF313,Data!$AE313+Data!$AF313+Data!$AG313&gt;11,Data!$AE313+Data!$AF313&lt;2,Data!$Q313&gt;=18),"3",IF((Data!$AE313&gt;3*Data!$AF313),"1.3",IF(AND(Data!$AF313&gt;3*Data!$AE313,Data!$AF313&gt;2),"2.3","3.3")))))</f>
        <v>3</v>
      </c>
      <c r="BC313" s="30" t="str">
        <f>IF(AND(Data!$AL313&gt;Data!$AM313,Data!$AL313&gt;Data!$AN313),"1",IF(AND(Data!$AM313&gt;Data!$AL313,Data!$AM313&gt;Data!$AN313),IF(Data!$AM313&lt;2.5*Data!$AL313,"1.2",IF(OR(Data!$AL313&gt;2.5,Data!$AL313+Data!$AM313+Data!$AN313&lt;9),"2.2","2")),IF(AND(Data!$AN313&gt;3.5*Data!$AL313,Data!$AN313&gt;3.5*Data!$AM313,Data!$AL313+Data!$AM313+Data!$AN313&gt;11,Data!$AL313+Data!$AM313&lt;2,Data!$U313&gt;=18),"3",IF((Data!$AL313&gt;3*Data!$AM313),"1.3",IF(AND(Data!$AM313&gt;3*Data!$AL313,Data!$AM313&gt;2),"2.3","3.3")))))</f>
        <v>3</v>
      </c>
      <c r="BD313" s="30" t="str">
        <f>IF(AND(Data!$AS313&gt;Data!$AT313,Data!$AS313&gt;Data!$AU313),"1",IF(AND(Data!$AT313&gt;Data!$AS313,Data!$AT313&gt;Data!$AU313),IF(Data!$AT313&lt;2.5*Data!$AS313,"1.2",IF(OR(Data!$AS313&gt;2.5,Data!$AS313+Data!$AT313+Data!$AU313&lt;9),"2.2","2")),IF(AND(Data!$AU313&gt;3.5*Data!$AS313,Data!$AU313&gt;3.5*Data!$AT313,Data!$AS313+Data!$AT313+Data!$AU313&gt;11,Data!$AS313+Data!$AT313&lt;2,Data!$Y313&gt;=18),"3",IF((Data!$AS313&gt;3*Data!$AT313),"1.3",IF(AND(Data!$AT313&gt;3*Data!$AS313,Data!$AT313&gt;2),"2.3","3.3")))))</f>
        <v>3.3</v>
      </c>
      <c r="BE313" s="30" t="str">
        <f t="array" ref="BE313">XLOOKUP(Data!$O313,Data!$K313:$N313,$K$1:$N$1,"?",0,1)&amp;XLOOKUP(Data!$P313,Data!$K313:$N313,$K$1:$N$1,"?",0,1)&amp;XLOOKUP(Data!$Q313,Data!$K313:$N313,$K$1:$N$1,"?",0,1)</f>
        <v>IDC</v>
      </c>
      <c r="BF313" s="30" t="str">
        <f t="array" ref="BF313">XLOOKUP(Data!$S313,Data!$C313:$F313,$C$1:$F$1,"?",0,1)&amp;XLOOKUP(Data!$T313,Data!$C313:$F313,$C$1:$F$1,"?",0,1)&amp;XLOOKUP(Data!$U313,Data!$C313:$F313,$C$1:$F$1,"?",0,1)</f>
        <v>ICD</v>
      </c>
      <c r="BG313" s="30" t="str">
        <f t="array" ref="BG313">XLOOKUP(Data!$W313,Data!$G313:$J313,$G$1:$J$1,"?",0,1)&amp;XLOOKUP(Data!$X313,Data!$G313:$J313,$G$1:$J$1,"?",0,1)&amp;XLOOKUP(Data!$Y313,Data!$G313:$J313,$G$1:$J$1,"?",0,1)</f>
        <v>DIC</v>
      </c>
      <c r="BH313" s="30" t="str">
        <f>VLOOKUP(LEFT(Data!$BE313,Data!$BB313),'Key 2'!$A$1:$C$40,2,FALSE)</f>
        <v>DIC</v>
      </c>
      <c r="BI313" s="30" t="str">
        <f>VLOOKUP(LEFT(Data!$BF313,Data!$BC313),'Key 2'!$A$1:$C$40,2,FALSE)</f>
        <v>DIC</v>
      </c>
      <c r="BJ313" s="30" t="str">
        <f>VLOOKUP(LEFT(Data!$BG313,Data!$BD313),'Key 2'!$A$1:$C$40,2,FALSE)</f>
        <v>DIC</v>
      </c>
      <c r="BK313" s="30" t="str">
        <f>IF(AND(Data!$AV313&gt;=15,Data!$O313&gt;=20),"DG",IF(AND(Data!$AW313&gt;=15,Data!$S313&gt;=20),"MG",IF(AND(Data!$AV313&gt;=15,Data!$W313&gt;=20),"LG","0")))</f>
        <v>DG</v>
      </c>
      <c r="BL313" s="30" t="str">
        <f>IF(AND(Data!$BK313="DG",Data!$AW313&gt;=15,Data!$S313&gt;=20,Data!$BH313&lt;&gt;Data!$BI313),"MG","LG")</f>
        <v>LG</v>
      </c>
      <c r="BM313" s="30" t="str">
        <f>IF(Data!$BK313="DG",Data!$BH313,IF(Data!$BK313="MG",Data!$BI313,Data!$BJ313))</f>
        <v>DIC</v>
      </c>
      <c r="BN313" s="30" t="str">
        <f>IF(Data!$BL313="DG",Data!$BH313,IF(Data!$BL313="MG",Data!$BI313,Data!$BJ313))</f>
        <v>DIC</v>
      </c>
      <c r="BO313" s="40"/>
      <c r="BP313" s="40"/>
      <c r="BQ313" s="40"/>
      <c r="BR313" s="41"/>
      <c r="BS313" s="41"/>
      <c r="BT313" s="41" t="str">
        <f>VLOOKUP(Data!$BR313,'Key 1'!$B$1:$D$15,2,FALSE)</f>
        <v>TI</v>
      </c>
      <c r="BU313" s="41" t="str">
        <f>VLOOKUP(Data!$BS313,'Key 1'!$B$1:$D$15,2,FALSE)</f>
        <v>TI</v>
      </c>
      <c r="BV313" s="41">
        <f>VLOOKUP(Data!$BR313,'Key 1'!$B$1:$D$15,3,FALSE)</f>
        <v>0</v>
      </c>
      <c r="BW313" s="41">
        <f>VLOOKUP(Data!$BS313,'Key 1'!$B$1:$D$15,3,FALSE)</f>
        <v>0</v>
      </c>
      <c r="BX313" s="41" t="str">
        <f>IF(Data!$BK313="DG",IF(INT(Data!$BB313)-Data!$BB313&lt;0,"Low","High"),IF(Data!$BK313="MG",IF(INT(Data!$BC313)-Data!$BC313&lt;0,"Low","High"),IF(Data!$BK313="LG",IF(INT(Data!$BD313)-Data!$BD313&lt;0,"Low","High"),"High")))</f>
        <v>High</v>
      </c>
      <c r="BY313" s="41" t="str">
        <f>IF(Data!$BL313="DG",IF(INT(Data!$BB313)-Data!$BB313&lt;0,"Low","High"),IF(Data!$BL313="MG",IF(INT(Data!$BC313)-Data!$BC313&lt;0,"Low","High"),IF(Data!$BL313="LG",IF(INT(Data!$BD313)-Data!$BD313&lt;0,"Low","High"),"High")))</f>
        <v>Low</v>
      </c>
      <c r="BZ313" s="41" t="str">
        <f>IF(AND(Data!$BX313="High",Data!$BY313="High"),"High","Low")</f>
        <v>Low</v>
      </c>
      <c r="CA313" s="41" t="str">
        <f>IF(AND(Data!$BM313=Data!$BT313,Data!$BN313=Data!$BU313),"Matched",IF(Data!$BM313=Data!$BT313,"Sec Missed", IF(Data!$BN313=Data!$BU313," Pri Missed", "Both Missed")))</f>
        <v>Both Missed</v>
      </c>
      <c r="CB313" s="42">
        <v>100.0</v>
      </c>
      <c r="CC313" s="42">
        <v>100.0</v>
      </c>
      <c r="CD313" s="42">
        <v>100.0</v>
      </c>
      <c r="CE313" s="43" t="s">
        <v>101</v>
      </c>
      <c r="CF313" s="43" t="s">
        <v>101</v>
      </c>
      <c r="CG313" s="43" t="s">
        <v>15</v>
      </c>
      <c r="CH313" s="45" t="s">
        <v>101</v>
      </c>
      <c r="CI313" s="43" t="s">
        <v>97</v>
      </c>
      <c r="CJ313" s="42">
        <v>100.0</v>
      </c>
      <c r="CK313" s="43" t="s">
        <v>15</v>
      </c>
      <c r="CL313" s="43" t="s">
        <v>98</v>
      </c>
      <c r="CM313" s="42">
        <v>100.0</v>
      </c>
      <c r="CN313" s="43" t="s">
        <v>99</v>
      </c>
      <c r="CO313" s="1"/>
      <c r="CP313" s="1"/>
      <c r="CQ313" s="1"/>
      <c r="CR313" s="1"/>
      <c r="CS313" s="1"/>
      <c r="CT313" s="1"/>
      <c r="CU313" s="1"/>
    </row>
    <row r="314" ht="48.0" customHeight="1">
      <c r="A314" s="28">
        <v>2468.0</v>
      </c>
      <c r="B314" s="29">
        <v>28.0</v>
      </c>
      <c r="C314" s="30">
        <v>12.0</v>
      </c>
      <c r="D314" s="30">
        <v>20.0</v>
      </c>
      <c r="E314" s="30">
        <v>18.0</v>
      </c>
      <c r="F314" s="30">
        <v>19.0</v>
      </c>
      <c r="G314" s="30">
        <v>27.0</v>
      </c>
      <c r="H314" s="30">
        <v>7.0</v>
      </c>
      <c r="I314" s="30">
        <v>7.0</v>
      </c>
      <c r="J314" s="30">
        <v>8.0</v>
      </c>
      <c r="K314" s="30">
        <v>21.0</v>
      </c>
      <c r="L314" s="30">
        <v>12.0</v>
      </c>
      <c r="M314" s="30">
        <v>12.0</v>
      </c>
      <c r="N314" s="30">
        <v>12.0</v>
      </c>
      <c r="O314" s="31">
        <f>LARGE(Data!$K314:$N314,1)</f>
        <v>21</v>
      </c>
      <c r="P314" s="31">
        <f>LARGE(Data!$K314:$N314,2)</f>
        <v>12</v>
      </c>
      <c r="Q314" s="31">
        <f>LARGE(Data!$K314:$N314,3)</f>
        <v>12</v>
      </c>
      <c r="R314" s="31">
        <f>LARGE(Data!$K314:$N314,4)</f>
        <v>12</v>
      </c>
      <c r="S314" s="32">
        <f>LARGE(Data!$C314:$F314,1)</f>
        <v>20</v>
      </c>
      <c r="T314" s="32">
        <f>LARGE(Data!$C314:$F314,2)</f>
        <v>19</v>
      </c>
      <c r="U314" s="32">
        <f>LARGE(Data!$C314:$F314,3)</f>
        <v>18</v>
      </c>
      <c r="V314" s="32">
        <f>LARGE(Data!$C314:$F314,4)</f>
        <v>12</v>
      </c>
      <c r="W314" s="33">
        <f>LARGE(Data!$G314:$J314,1)</f>
        <v>27</v>
      </c>
      <c r="X314" s="33">
        <f>LARGE(Data!$G314:$J314,2)</f>
        <v>8</v>
      </c>
      <c r="Y314" s="33">
        <f>LARGE(Data!$G314:$J314,3)</f>
        <v>7</v>
      </c>
      <c r="Z314" s="33">
        <f>LARGE(Data!$G314:$J314,4)</f>
        <v>7</v>
      </c>
      <c r="AA314" s="30">
        <f>Data!$O314-Data!$P314</f>
        <v>9</v>
      </c>
      <c r="AB314" s="30">
        <f>Data!$P314-Data!$Q314</f>
        <v>0</v>
      </c>
      <c r="AC314" s="30">
        <f>Data!$Q314-Data!$R314</f>
        <v>0</v>
      </c>
      <c r="AD314" s="30">
        <f>(Data!$AA314+Data!$AB314)/SUM(Data!$AA314:$AC314)</f>
        <v>1</v>
      </c>
      <c r="AE314" s="31">
        <f>Data!$AA314^2/SQRT(Data!$AA314^2+Data!$AB314^2+Data!$AC314^2)</f>
        <v>9</v>
      </c>
      <c r="AF314" s="31">
        <f>Data!$AB314^2/SQRT(Data!$AA314^2+Data!$AB314^2+Data!$AC314^2)</f>
        <v>0</v>
      </c>
      <c r="AG314" s="31">
        <f>Data!$AC314^2/SQRT(Data!$AA314^2+Data!$AB314^2+Data!$AC314^2)</f>
        <v>0</v>
      </c>
      <c r="AH314" s="30">
        <f>Data!$S314-Data!$T314</f>
        <v>1</v>
      </c>
      <c r="AI314" s="30">
        <f>Data!$T314-Data!$U314</f>
        <v>1</v>
      </c>
      <c r="AJ314" s="30">
        <f>Data!$U314-Data!$V314</f>
        <v>6</v>
      </c>
      <c r="AK314" s="30">
        <f>(Data!$AH314+Data!$AI314)/(Data!$AH314+Data!$AI314+Data!$AJ314)</f>
        <v>0.25</v>
      </c>
      <c r="AL314" s="32">
        <f>Data!$AH314^2/SQRT(Data!$AH314^2+Data!$AI314^2+Data!$AJ314^2)</f>
        <v>0.1622214211</v>
      </c>
      <c r="AM314" s="32">
        <f>Data!$AI314^2/SQRT(Data!$AH314^2+Data!$AI314^2+Data!$AJ314^2)</f>
        <v>0.1622214211</v>
      </c>
      <c r="AN314" s="32">
        <f>Data!$AJ314^2/SQRT(Data!$AH314^2+Data!$AI314^2+Data!$AJ314^2)</f>
        <v>5.839971161</v>
      </c>
      <c r="AO314" s="30">
        <f>Data!$W314-Data!$X314</f>
        <v>19</v>
      </c>
      <c r="AP314" s="30">
        <f>Data!$X314-Data!$Y314</f>
        <v>1</v>
      </c>
      <c r="AQ314" s="30">
        <f>Data!$Y314-Data!$Z314</f>
        <v>0</v>
      </c>
      <c r="AR314" s="30">
        <f>(Data!$AO314+Data!$AP314)/(Data!$AO314+Data!$AP314+Data!$AQ314)</f>
        <v>1</v>
      </c>
      <c r="AS314" s="33">
        <f>Data!$AO314^2/SQRT(Data!$AO314^2+Data!$AP314^2+Data!$AQ314^2)</f>
        <v>18.97373876</v>
      </c>
      <c r="AT314" s="33">
        <f>Data!$AP314^2/SQRT(Data!$AO314^2+Data!$AP314^2+Data!$AQ314^2)</f>
        <v>0.05255883312</v>
      </c>
      <c r="AU314" s="33">
        <f>Data!$AQ314^2/SQRT(Data!$AO314^2+Data!$AP314^2+Data!$AQ314^2)</f>
        <v>0</v>
      </c>
      <c r="AV314" s="34">
        <f>_xlfn.VAR.P(Data!$K314:$N314)</f>
        <v>15.1875</v>
      </c>
      <c r="AW314" s="35">
        <f>_xlfn.VAR.P(Data!$C314:$F314)</f>
        <v>9.6875</v>
      </c>
      <c r="AX314" s="36">
        <f>_xlfn.VAR.P(Data!$G314:$J314)</f>
        <v>72.6875</v>
      </c>
      <c r="AY314" s="37"/>
      <c r="AZ314" s="38"/>
      <c r="BA314" s="39"/>
      <c r="BB314" s="30" t="str">
        <f>IF(AND(Data!$AE314&gt;Data!$AF314,Data!$AE314&gt;Data!$AG314),"1",IF(AND(Data!$AF314&gt;Data!$AE314,Data!$AF314&gt;Data!$AG314),IF(Data!$AF314&lt;2.5*Data!$AE314,"1.2",IF(OR(Data!$AE314&gt;2.5,Data!$AE314+Data!$AF314+Data!$AG314&lt;9),"2.2","2")),IF(AND(Data!$AG314&gt;3.5*Data!$AE314,Data!$AG314&gt;3.5*Data!$AF314,Data!$AE314+Data!$AF314+Data!$AG314&gt;11,Data!$AE314+Data!$AF314&lt;2,Data!$Q314&gt;=18),"3",IF((Data!$AE314&gt;3*Data!$AF314),"1.3",IF(AND(Data!$AF314&gt;3*Data!$AE314,Data!$AF314&gt;2),"2.3","3.3")))))</f>
        <v>1</v>
      </c>
      <c r="BC314" s="30" t="str">
        <f>IF(AND(Data!$AL314&gt;Data!$AM314,Data!$AL314&gt;Data!$AN314),"1",IF(AND(Data!$AM314&gt;Data!$AL314,Data!$AM314&gt;Data!$AN314),IF(Data!$AM314&lt;2.5*Data!$AL314,"1.2",IF(OR(Data!$AL314&gt;2.5,Data!$AL314+Data!$AM314+Data!$AN314&lt;9),"2.2","2")),IF(AND(Data!$AN314&gt;3.5*Data!$AL314,Data!$AN314&gt;3.5*Data!$AM314,Data!$AL314+Data!$AM314+Data!$AN314&gt;11,Data!$AL314+Data!$AM314&lt;2,Data!$U314&gt;=18),"3",IF((Data!$AL314&gt;3*Data!$AM314),"1.3",IF(AND(Data!$AM314&gt;3*Data!$AL314,Data!$AM314&gt;2),"2.3","3.3")))))</f>
        <v>3.3</v>
      </c>
      <c r="BD314" s="30" t="str">
        <f>IF(AND(Data!$AS314&gt;Data!$AT314,Data!$AS314&gt;Data!$AU314),"1",IF(AND(Data!$AT314&gt;Data!$AS314,Data!$AT314&gt;Data!$AU314),IF(Data!$AT314&lt;2.5*Data!$AS314,"1.2",IF(OR(Data!$AS314&gt;2.5,Data!$AS314+Data!$AT314+Data!$AU314&lt;9),"2.2","2")),IF(AND(Data!$AU314&gt;3.5*Data!$AS314,Data!$AU314&gt;3.5*Data!$AT314,Data!$AS314+Data!$AT314+Data!$AU314&gt;11,Data!$AS314+Data!$AT314&lt;2,Data!$Y314&gt;=18),"3",IF((Data!$AS314&gt;3*Data!$AT314),"1.3",IF(AND(Data!$AT314&gt;3*Data!$AS314,Data!$AT314&gt;2),"2.3","3.3")))))</f>
        <v>1</v>
      </c>
      <c r="BE314" s="30" t="str">
        <f t="array" ref="BE314">XLOOKUP(Data!$O314,Data!$K314:$N314,$K$1:$N$1,"?",0,1)&amp;XLOOKUP(Data!$P314,Data!$K314:$N314,$K$1:$N$1,"?",0,1)&amp;XLOOKUP(Data!$Q314,Data!$K314:$N314,$K$1:$N$1,"?",0,1)</f>
        <v>DII</v>
      </c>
      <c r="BF314" s="30" t="str">
        <f t="array" ref="BF314">XLOOKUP(Data!$S314,Data!$C314:$F314,$C$1:$F$1,"?",0,1)&amp;XLOOKUP(Data!$T314,Data!$C314:$F314,$C$1:$F$1,"?",0,1)&amp;XLOOKUP(Data!$U314,Data!$C314:$F314,$C$1:$F$1,"?",0,1)</f>
        <v>ICS</v>
      </c>
      <c r="BG314" s="30" t="str">
        <f t="array" ref="BG314">XLOOKUP(Data!$W314,Data!$G314:$J314,$G$1:$J$1,"?",0,1)&amp;XLOOKUP(Data!$X314,Data!$G314:$J314,$G$1:$J$1,"?",0,1)&amp;XLOOKUP(Data!$Y314,Data!$G314:$J314,$G$1:$J$1,"?",0,1)</f>
        <v>DCI</v>
      </c>
      <c r="BH314" s="30" t="str">
        <f>VLOOKUP(LEFT(Data!$BE314,Data!$BB314),'Key 2'!$A$1:$C$40,2,FALSE)</f>
        <v>D</v>
      </c>
      <c r="BI314" s="30" t="str">
        <f>VLOOKUP(LEFT(Data!$BF314,Data!$BC314),'Key 2'!$A$1:$C$40,2,FALSE)</f>
        <v>ISC</v>
      </c>
      <c r="BJ314" s="30" t="str">
        <f>VLOOKUP(LEFT(Data!$BG314,Data!$BD314),'Key 2'!$A$1:$C$40,2,FALSE)</f>
        <v>D</v>
      </c>
      <c r="BK314" s="30" t="str">
        <f>IF(AND(Data!$AV314&gt;=15,Data!$O314&gt;=20),"DG",IF(AND(Data!$AW314&gt;=15,Data!$S314&gt;=20),"MG",IF(AND(Data!$AV314&gt;=15,Data!$W314&gt;=20),"LG","0")))</f>
        <v>DG</v>
      </c>
      <c r="BL314" s="30" t="str">
        <f>IF(AND(Data!$BK314="DG",Data!$AW314&gt;=15,Data!$S314&gt;=20,Data!$BH314&lt;&gt;Data!$BI314),"MG","LG")</f>
        <v>LG</v>
      </c>
      <c r="BM314" s="30" t="str">
        <f>IF(Data!$BK314="DG",Data!$BH314,IF(Data!$BK314="MG",Data!$BI314,Data!$BJ314))</f>
        <v>D</v>
      </c>
      <c r="BN314" s="30" t="str">
        <f>IF(Data!$BL314="DG",Data!$BH314,IF(Data!$BL314="MG",Data!$BI314,Data!$BJ314))</f>
        <v>D</v>
      </c>
      <c r="BO314" s="40"/>
      <c r="BP314" s="40"/>
      <c r="BQ314" s="40"/>
      <c r="BR314" s="41"/>
      <c r="BS314" s="41"/>
      <c r="BT314" s="41" t="str">
        <f>VLOOKUP(Data!$BR314,'Key 1'!$B$1:$D$15,2,FALSE)</f>
        <v>TI</v>
      </c>
      <c r="BU314" s="41" t="str">
        <f>VLOOKUP(Data!$BS314,'Key 1'!$B$1:$D$15,2,FALSE)</f>
        <v>TI</v>
      </c>
      <c r="BV314" s="41">
        <f>VLOOKUP(Data!$BR314,'Key 1'!$B$1:$D$15,3,FALSE)</f>
        <v>0</v>
      </c>
      <c r="BW314" s="41">
        <f>VLOOKUP(Data!$BS314,'Key 1'!$B$1:$D$15,3,FALSE)</f>
        <v>0</v>
      </c>
      <c r="BX314" s="41" t="str">
        <f>IF(Data!$BK314="DG",IF(INT(Data!$BB314)-Data!$BB314&lt;0,"Low","High"),IF(Data!$BK314="MG",IF(INT(Data!$BC314)-Data!$BC314&lt;0,"Low","High"),IF(Data!$BK314="LG",IF(INT(Data!$BD314)-Data!$BD314&lt;0,"Low","High"),"High")))</f>
        <v>High</v>
      </c>
      <c r="BY314" s="41" t="str">
        <f>IF(Data!$BL314="DG",IF(INT(Data!$BB314)-Data!$BB314&lt;0,"Low","High"),IF(Data!$BL314="MG",IF(INT(Data!$BC314)-Data!$BC314&lt;0,"Low","High"),IF(Data!$BL314="LG",IF(INT(Data!$BD314)-Data!$BD314&lt;0,"Low","High"),"High")))</f>
        <v>High</v>
      </c>
      <c r="BZ314" s="41" t="str">
        <f>IF(AND(Data!$BX314="High",Data!$BY314="High"),"High","Low")</f>
        <v>High</v>
      </c>
      <c r="CA314" s="41" t="str">
        <f>IF(AND(Data!$BM314=Data!$BT314,Data!$BN314=Data!$BU314),"Matched",IF(Data!$BM314=Data!$BT314,"Sec Missed", IF(Data!$BN314=Data!$BU314," Pri Missed", "Both Missed")))</f>
        <v>Both Missed</v>
      </c>
      <c r="CB314" s="42">
        <v>100.0</v>
      </c>
      <c r="CC314" s="43" t="s">
        <v>100</v>
      </c>
      <c r="CD314" s="42">
        <v>100.0</v>
      </c>
      <c r="CE314" s="43" t="s">
        <v>0</v>
      </c>
      <c r="CF314" s="44"/>
      <c r="CG314" s="43" t="s">
        <v>0</v>
      </c>
      <c r="CH314" s="45" t="s">
        <v>0</v>
      </c>
      <c r="CI314" s="43" t="s">
        <v>98</v>
      </c>
      <c r="CJ314" s="42">
        <v>100.0</v>
      </c>
      <c r="CK314" s="43" t="s">
        <v>0</v>
      </c>
      <c r="CL314" s="43" t="s">
        <v>98</v>
      </c>
      <c r="CM314" s="42">
        <v>100.0</v>
      </c>
      <c r="CN314" s="43" t="s">
        <v>99</v>
      </c>
      <c r="CO314" s="1"/>
      <c r="CP314" s="1"/>
      <c r="CQ314" s="1"/>
      <c r="CR314" s="1"/>
      <c r="CS314" s="1"/>
      <c r="CT314" s="1"/>
      <c r="CU314" s="1"/>
    </row>
    <row r="315" ht="48.0" customHeight="1">
      <c r="A315" s="28">
        <v>2469.0</v>
      </c>
      <c r="B315" s="29">
        <v>28.0</v>
      </c>
      <c r="C315" s="30">
        <v>12.0</v>
      </c>
      <c r="D315" s="30">
        <v>14.0</v>
      </c>
      <c r="E315" s="30">
        <v>15.0</v>
      </c>
      <c r="F315" s="30">
        <v>21.0</v>
      </c>
      <c r="G315" s="30">
        <v>6.0</v>
      </c>
      <c r="H315" s="30">
        <v>23.5</v>
      </c>
      <c r="I315" s="30">
        <v>7.0</v>
      </c>
      <c r="J315" s="30">
        <v>25.0</v>
      </c>
      <c r="K315" s="30">
        <v>8.0</v>
      </c>
      <c r="L315" s="30">
        <v>17.5</v>
      </c>
      <c r="M315" s="30">
        <v>11.0</v>
      </c>
      <c r="N315" s="30">
        <v>24.0</v>
      </c>
      <c r="O315" s="31">
        <f>LARGE(Data!$K315:$N315,1)</f>
        <v>24</v>
      </c>
      <c r="P315" s="31">
        <f>LARGE(Data!$K315:$N315,2)</f>
        <v>17.5</v>
      </c>
      <c r="Q315" s="31">
        <f>LARGE(Data!$K315:$N315,3)</f>
        <v>11</v>
      </c>
      <c r="R315" s="31">
        <f>LARGE(Data!$K315:$N315,4)</f>
        <v>8</v>
      </c>
      <c r="S315" s="32">
        <f>LARGE(Data!$C315:$F315,1)</f>
        <v>21</v>
      </c>
      <c r="T315" s="32">
        <f>LARGE(Data!$C315:$F315,2)</f>
        <v>15</v>
      </c>
      <c r="U315" s="32">
        <f>LARGE(Data!$C315:$F315,3)</f>
        <v>14</v>
      </c>
      <c r="V315" s="32">
        <f>LARGE(Data!$C315:$F315,4)</f>
        <v>12</v>
      </c>
      <c r="W315" s="33">
        <f>LARGE(Data!$G315:$J315,1)</f>
        <v>25</v>
      </c>
      <c r="X315" s="33">
        <f>LARGE(Data!$G315:$J315,2)</f>
        <v>23.5</v>
      </c>
      <c r="Y315" s="33">
        <f>LARGE(Data!$G315:$J315,3)</f>
        <v>7</v>
      </c>
      <c r="Z315" s="33">
        <f>LARGE(Data!$G315:$J315,4)</f>
        <v>6</v>
      </c>
      <c r="AA315" s="30">
        <f>Data!$O315-Data!$P315</f>
        <v>6.5</v>
      </c>
      <c r="AB315" s="30">
        <f>Data!$P315-Data!$Q315</f>
        <v>6.5</v>
      </c>
      <c r="AC315" s="30">
        <f>Data!$Q315-Data!$R315</f>
        <v>3</v>
      </c>
      <c r="AD315" s="30">
        <f>(Data!$AA315+Data!$AB315)/SUM(Data!$AA315:$AC315)</f>
        <v>0.8125</v>
      </c>
      <c r="AE315" s="31">
        <f>Data!$AA315^2/SQRT(Data!$AA315^2+Data!$AB315^2+Data!$AC315^2)</f>
        <v>4.36939098</v>
      </c>
      <c r="AF315" s="31">
        <f>Data!$AB315^2/SQRT(Data!$AA315^2+Data!$AB315^2+Data!$AC315^2)</f>
        <v>4.36939098</v>
      </c>
      <c r="AG315" s="31">
        <f>Data!$AC315^2/SQRT(Data!$AA315^2+Data!$AB315^2+Data!$AC315^2)</f>
        <v>0.930757842</v>
      </c>
      <c r="AH315" s="30">
        <f>Data!$S315-Data!$T315</f>
        <v>6</v>
      </c>
      <c r="AI315" s="30">
        <f>Data!$T315-Data!$U315</f>
        <v>1</v>
      </c>
      <c r="AJ315" s="30">
        <f>Data!$U315-Data!$V315</f>
        <v>2</v>
      </c>
      <c r="AK315" s="30">
        <f>(Data!$AH315+Data!$AI315)/(Data!$AH315+Data!$AI315+Data!$AJ315)</f>
        <v>0.7777777778</v>
      </c>
      <c r="AL315" s="32">
        <f>Data!$AH315^2/SQRT(Data!$AH315^2+Data!$AI315^2+Data!$AJ315^2)</f>
        <v>5.622255428</v>
      </c>
      <c r="AM315" s="32">
        <f>Data!$AI315^2/SQRT(Data!$AH315^2+Data!$AI315^2+Data!$AJ315^2)</f>
        <v>0.1561737619</v>
      </c>
      <c r="AN315" s="32">
        <f>Data!$AJ315^2/SQRT(Data!$AH315^2+Data!$AI315^2+Data!$AJ315^2)</f>
        <v>0.6246950476</v>
      </c>
      <c r="AO315" s="30">
        <f>Data!$W315-Data!$X315</f>
        <v>1.5</v>
      </c>
      <c r="AP315" s="30">
        <f>Data!$X315-Data!$Y315</f>
        <v>16.5</v>
      </c>
      <c r="AQ315" s="30">
        <f>Data!$Y315-Data!$Z315</f>
        <v>1</v>
      </c>
      <c r="AR315" s="30">
        <f>(Data!$AO315+Data!$AP315)/(Data!$AO315+Data!$AP315+Data!$AQ315)</f>
        <v>0.9473684211</v>
      </c>
      <c r="AS315" s="33">
        <f>Data!$AO315^2/SQRT(Data!$AO315^2+Data!$AP315^2+Data!$AQ315^2)</f>
        <v>0.1355569275</v>
      </c>
      <c r="AT315" s="33">
        <f>Data!$AP315^2/SQRT(Data!$AO315^2+Data!$AP315^2+Data!$AQ315^2)</f>
        <v>16.40238822</v>
      </c>
      <c r="AU315" s="33">
        <f>Data!$AQ315^2/SQRT(Data!$AO315^2+Data!$AP315^2+Data!$AQ315^2)</f>
        <v>0.06024752331</v>
      </c>
      <c r="AV315" s="34">
        <f>_xlfn.VAR.P(Data!$K315:$N315)</f>
        <v>38.046875</v>
      </c>
      <c r="AW315" s="35">
        <f>_xlfn.VAR.P(Data!$C315:$F315)</f>
        <v>11.25</v>
      </c>
      <c r="AX315" s="36">
        <f>_xlfn.VAR.P(Data!$G315:$J315)</f>
        <v>79.171875</v>
      </c>
      <c r="AY315" s="37"/>
      <c r="AZ315" s="38"/>
      <c r="BA315" s="39"/>
      <c r="BB315" s="30" t="str">
        <f>IF(AND(Data!$AE315&gt;Data!$AF315,Data!$AE315&gt;Data!$AG315),"1",IF(AND(Data!$AF315&gt;Data!$AE315,Data!$AF315&gt;Data!$AG315),IF(Data!$AF315&lt;2.5*Data!$AE315,"1.2",IF(OR(Data!$AE315&gt;2.5,Data!$AE315+Data!$AF315+Data!$AG315&lt;9),"2.2","2")),IF(AND(Data!$AG315&gt;3.5*Data!$AE315,Data!$AG315&gt;3.5*Data!$AF315,Data!$AE315+Data!$AF315+Data!$AG315&gt;11,Data!$AE315+Data!$AF315&lt;2,Data!$Q315&gt;=18),"3",IF((Data!$AE315&gt;3*Data!$AF315),"1.3",IF(AND(Data!$AF315&gt;3*Data!$AE315,Data!$AF315&gt;2),"2.3","3.3")))))</f>
        <v>3.3</v>
      </c>
      <c r="BC315" s="30" t="str">
        <f>IF(AND(Data!$AL315&gt;Data!$AM315,Data!$AL315&gt;Data!$AN315),"1",IF(AND(Data!$AM315&gt;Data!$AL315,Data!$AM315&gt;Data!$AN315),IF(Data!$AM315&lt;2.5*Data!$AL315,"1.2",IF(OR(Data!$AL315&gt;2.5,Data!$AL315+Data!$AM315+Data!$AN315&lt;9),"2.2","2")),IF(AND(Data!$AN315&gt;3.5*Data!$AL315,Data!$AN315&gt;3.5*Data!$AM315,Data!$AL315+Data!$AM315+Data!$AN315&gt;11,Data!$AL315+Data!$AM315&lt;2,Data!$U315&gt;=18),"3",IF((Data!$AL315&gt;3*Data!$AM315),"1.3",IF(AND(Data!$AM315&gt;3*Data!$AL315,Data!$AM315&gt;2),"2.3","3.3")))))</f>
        <v>1</v>
      </c>
      <c r="BD315" s="30" t="str">
        <f>IF(AND(Data!$AS315&gt;Data!$AT315,Data!$AS315&gt;Data!$AU315),"1",IF(AND(Data!$AT315&gt;Data!$AS315,Data!$AT315&gt;Data!$AU315),IF(Data!$AT315&lt;2.5*Data!$AS315,"1.2",IF(OR(Data!$AS315&gt;2.5,Data!$AS315+Data!$AT315+Data!$AU315&lt;9),"2.2","2")),IF(AND(Data!$AU315&gt;3.5*Data!$AS315,Data!$AU315&gt;3.5*Data!$AT315,Data!$AS315+Data!$AT315+Data!$AU315&gt;11,Data!$AS315+Data!$AT315&lt;2,Data!$Y315&gt;=18),"3",IF((Data!$AS315&gt;3*Data!$AT315),"1.3",IF(AND(Data!$AT315&gt;3*Data!$AS315,Data!$AT315&gt;2),"2.3","3.3")))))</f>
        <v>2</v>
      </c>
      <c r="BE315" s="30" t="str">
        <f t="array" ref="BE315">XLOOKUP(Data!$O315,Data!$K315:$N315,$K$1:$N$1,"?",0,1)&amp;XLOOKUP(Data!$P315,Data!$K315:$N315,$K$1:$N$1,"?",0,1)&amp;XLOOKUP(Data!$Q315,Data!$K315:$N315,$K$1:$N$1,"?",0,1)</f>
        <v>CIS</v>
      </c>
      <c r="BF315" s="30" t="str">
        <f t="array" ref="BF315">XLOOKUP(Data!$S315,Data!$C315:$F315,$C$1:$F$1,"?",0,1)&amp;XLOOKUP(Data!$T315,Data!$C315:$F315,$C$1:$F$1,"?",0,1)&amp;XLOOKUP(Data!$U315,Data!$C315:$F315,$C$1:$F$1,"?",0,1)</f>
        <v>CSI</v>
      </c>
      <c r="BG315" s="30" t="str">
        <f t="array" ref="BG315">XLOOKUP(Data!$W315,Data!$G315:$J315,$G$1:$J$1,"?",0,1)&amp;XLOOKUP(Data!$X315,Data!$G315:$J315,$G$1:$J$1,"?",0,1)&amp;XLOOKUP(Data!$Y315,Data!$G315:$J315,$G$1:$J$1,"?",0,1)</f>
        <v>CIS</v>
      </c>
      <c r="BH315" s="30" t="str">
        <f>VLOOKUP(LEFT(Data!$BE315,Data!$BB315),'Key 2'!$A$1:$C$40,2,FALSE)</f>
        <v>ISC</v>
      </c>
      <c r="BI315" s="30" t="str">
        <f>VLOOKUP(LEFT(Data!$BF315,Data!$BC315),'Key 2'!$A$1:$C$40,2,FALSE)</f>
        <v>C</v>
      </c>
      <c r="BJ315" s="30" t="str">
        <f>VLOOKUP(LEFT(Data!$BG315,Data!$BD315),'Key 2'!$A$1:$C$40,2,FALSE)</f>
        <v>IC</v>
      </c>
      <c r="BK315" s="30" t="str">
        <f>IF(AND(Data!$AV315&gt;=15,Data!$O315&gt;=20),"DG",IF(AND(Data!$AW315&gt;=15,Data!$S315&gt;=20),"MG",IF(AND(Data!$AV315&gt;=15,Data!$W315&gt;=20),"LG","0")))</f>
        <v>DG</v>
      </c>
      <c r="BL315" s="30" t="str">
        <f>IF(AND(Data!$BK315="DG",Data!$AW315&gt;=15,Data!$S315&gt;=20,Data!$BH315&lt;&gt;Data!$BI315),"MG","LG")</f>
        <v>LG</v>
      </c>
      <c r="BM315" s="30" t="str">
        <f>IF(Data!$BK315="DG",Data!$BH315,IF(Data!$BK315="MG",Data!$BI315,Data!$BJ315))</f>
        <v>ISC</v>
      </c>
      <c r="BN315" s="30" t="str">
        <f>IF(Data!$BL315="DG",Data!$BH315,IF(Data!$BL315="MG",Data!$BI315,Data!$BJ315))</f>
        <v>IC</v>
      </c>
      <c r="BO315" s="40"/>
      <c r="BP315" s="40"/>
      <c r="BQ315" s="40"/>
      <c r="BR315" s="41"/>
      <c r="BS315" s="41"/>
      <c r="BT315" s="41" t="str">
        <f>VLOOKUP(Data!$BR315,'Key 1'!$B$1:$D$15,2,FALSE)</f>
        <v>TI</v>
      </c>
      <c r="BU315" s="41" t="str">
        <f>VLOOKUP(Data!$BS315,'Key 1'!$B$1:$D$15,2,FALSE)</f>
        <v>TI</v>
      </c>
      <c r="BV315" s="41">
        <f>VLOOKUP(Data!$BR315,'Key 1'!$B$1:$D$15,3,FALSE)</f>
        <v>0</v>
      </c>
      <c r="BW315" s="41">
        <f>VLOOKUP(Data!$BS315,'Key 1'!$B$1:$D$15,3,FALSE)</f>
        <v>0</v>
      </c>
      <c r="BX315" s="41" t="str">
        <f>IF(Data!$BK315="DG",IF(INT(Data!$BB315)-Data!$BB315&lt;0,"Low","High"),IF(Data!$BK315="MG",IF(INT(Data!$BC315)-Data!$BC315&lt;0,"Low","High"),IF(Data!$BK315="LG",IF(INT(Data!$BD315)-Data!$BD315&lt;0,"Low","High"),"High")))</f>
        <v>Low</v>
      </c>
      <c r="BY315" s="41" t="str">
        <f>IF(Data!$BL315="DG",IF(INT(Data!$BB315)-Data!$BB315&lt;0,"Low","High"),IF(Data!$BL315="MG",IF(INT(Data!$BC315)-Data!$BC315&lt;0,"Low","High"),IF(Data!$BL315="LG",IF(INT(Data!$BD315)-Data!$BD315&lt;0,"Low","High"),"High")))</f>
        <v>High</v>
      </c>
      <c r="BZ315" s="41" t="str">
        <f>IF(AND(Data!$BX315="High",Data!$BY315="High"),"High","Low")</f>
        <v>Low</v>
      </c>
      <c r="CA315" s="41" t="str">
        <f>IF(AND(Data!$BM315=Data!$BT315,Data!$BN315=Data!$BU315),"Matched",IF(Data!$BM315=Data!$BT315,"Sec Missed", IF(Data!$BN315=Data!$BU315," Pri Missed", "Both Missed")))</f>
        <v>Both Missed</v>
      </c>
      <c r="CB315" s="42">
        <v>100.0</v>
      </c>
      <c r="CC315" s="42">
        <v>100.0</v>
      </c>
      <c r="CD315" s="42">
        <v>100.0</v>
      </c>
      <c r="CE315" s="43" t="s">
        <v>3</v>
      </c>
      <c r="CF315" s="43" t="s">
        <v>3</v>
      </c>
      <c r="CG315" s="43" t="s">
        <v>96</v>
      </c>
      <c r="CH315" s="45" t="s">
        <v>3</v>
      </c>
      <c r="CI315" s="43" t="s">
        <v>97</v>
      </c>
      <c r="CJ315" s="42">
        <v>100.0</v>
      </c>
      <c r="CK315" s="43" t="s">
        <v>96</v>
      </c>
      <c r="CL315" s="43" t="s">
        <v>98</v>
      </c>
      <c r="CM315" s="42">
        <v>100.0</v>
      </c>
      <c r="CN315" s="43" t="s">
        <v>99</v>
      </c>
      <c r="CO315" s="1"/>
      <c r="CP315" s="1"/>
      <c r="CQ315" s="1"/>
      <c r="CR315" s="1"/>
      <c r="CS315" s="1"/>
      <c r="CT315" s="1"/>
      <c r="CU315" s="1"/>
    </row>
    <row r="316" ht="48.0" customHeight="1">
      <c r="A316" s="28">
        <v>2470.0</v>
      </c>
      <c r="B316" s="29">
        <v>28.0</v>
      </c>
      <c r="C316" s="30">
        <v>20.0</v>
      </c>
      <c r="D316" s="30">
        <v>16.0</v>
      </c>
      <c r="E316" s="30">
        <v>4.0</v>
      </c>
      <c r="F316" s="30">
        <v>23.0</v>
      </c>
      <c r="G316" s="30">
        <v>25.0</v>
      </c>
      <c r="H316" s="30">
        <v>20.0</v>
      </c>
      <c r="I316" s="30">
        <v>1.9411764705882353</v>
      </c>
      <c r="J316" s="30">
        <v>16.0</v>
      </c>
      <c r="K316" s="30">
        <v>23.0</v>
      </c>
      <c r="L316" s="30">
        <v>17.5</v>
      </c>
      <c r="M316" s="30">
        <v>2.9</v>
      </c>
      <c r="N316" s="30">
        <v>20.0</v>
      </c>
      <c r="O316" s="31">
        <f>LARGE(Data!$K316:$N316,1)</f>
        <v>23</v>
      </c>
      <c r="P316" s="31">
        <f>LARGE(Data!$K316:$N316,2)</f>
        <v>20</v>
      </c>
      <c r="Q316" s="31">
        <f>LARGE(Data!$K316:$N316,3)</f>
        <v>17.5</v>
      </c>
      <c r="R316" s="31">
        <f>LARGE(Data!$K316:$N316,4)</f>
        <v>2.9</v>
      </c>
      <c r="S316" s="32">
        <f>LARGE(Data!$C316:$F316,1)</f>
        <v>23</v>
      </c>
      <c r="T316" s="32">
        <f>LARGE(Data!$C316:$F316,2)</f>
        <v>20</v>
      </c>
      <c r="U316" s="32">
        <f>LARGE(Data!$C316:$F316,3)</f>
        <v>16</v>
      </c>
      <c r="V316" s="32">
        <f>LARGE(Data!$C316:$F316,4)</f>
        <v>4</v>
      </c>
      <c r="W316" s="33">
        <f>LARGE(Data!$G316:$J316,1)</f>
        <v>25</v>
      </c>
      <c r="X316" s="33">
        <f>LARGE(Data!$G316:$J316,2)</f>
        <v>20</v>
      </c>
      <c r="Y316" s="33">
        <f>LARGE(Data!$G316:$J316,3)</f>
        <v>16</v>
      </c>
      <c r="Z316" s="33">
        <f>LARGE(Data!$G316:$J316,4)</f>
        <v>1.941176471</v>
      </c>
      <c r="AA316" s="30">
        <f>Data!$O316-Data!$P316</f>
        <v>3</v>
      </c>
      <c r="AB316" s="30">
        <f>Data!$P316-Data!$Q316</f>
        <v>2.5</v>
      </c>
      <c r="AC316" s="30">
        <f>Data!$Q316-Data!$R316</f>
        <v>14.6</v>
      </c>
      <c r="AD316" s="30">
        <f>(Data!$AA316+Data!$AB316)/SUM(Data!$AA316:$AC316)</f>
        <v>0.2736318408</v>
      </c>
      <c r="AE316" s="31">
        <f>Data!$AA316^2/SQRT(Data!$AA316^2+Data!$AB316^2+Data!$AC316^2)</f>
        <v>0.5955043696</v>
      </c>
      <c r="AF316" s="31">
        <f>Data!$AB316^2/SQRT(Data!$AA316^2+Data!$AB316^2+Data!$AC316^2)</f>
        <v>0.4135447011</v>
      </c>
      <c r="AG316" s="31">
        <f>Data!$AC316^2/SQRT(Data!$AA316^2+Data!$AB316^2+Data!$AC316^2)</f>
        <v>14.10419016</v>
      </c>
      <c r="AH316" s="30">
        <f>Data!$S316-Data!$T316</f>
        <v>3</v>
      </c>
      <c r="AI316" s="30">
        <f>Data!$T316-Data!$U316</f>
        <v>4</v>
      </c>
      <c r="AJ316" s="30">
        <f>Data!$U316-Data!$V316</f>
        <v>12</v>
      </c>
      <c r="AK316" s="30">
        <f>(Data!$AH316+Data!$AI316)/(Data!$AH316+Data!$AI316+Data!$AJ316)</f>
        <v>0.3684210526</v>
      </c>
      <c r="AL316" s="32">
        <f>Data!$AH316^2/SQRT(Data!$AH316^2+Data!$AI316^2+Data!$AJ316^2)</f>
        <v>0.6923076923</v>
      </c>
      <c r="AM316" s="32">
        <f>Data!$AI316^2/SQRT(Data!$AH316^2+Data!$AI316^2+Data!$AJ316^2)</f>
        <v>1.230769231</v>
      </c>
      <c r="AN316" s="32">
        <f>Data!$AJ316^2/SQRT(Data!$AH316^2+Data!$AI316^2+Data!$AJ316^2)</f>
        <v>11.07692308</v>
      </c>
      <c r="AO316" s="30">
        <f>Data!$W316-Data!$X316</f>
        <v>5</v>
      </c>
      <c r="AP316" s="30">
        <f>Data!$X316-Data!$Y316</f>
        <v>4</v>
      </c>
      <c r="AQ316" s="30">
        <f>Data!$Y316-Data!$Z316</f>
        <v>14.05882353</v>
      </c>
      <c r="AR316" s="30">
        <f>(Data!$AO316+Data!$AP316)/(Data!$AO316+Data!$AP316+Data!$AQ316)</f>
        <v>0.3903061224</v>
      </c>
      <c r="AS316" s="33">
        <f>Data!$AO316^2/SQRT(Data!$AO316^2+Data!$AP316^2+Data!$AQ316^2)</f>
        <v>1.618299191</v>
      </c>
      <c r="AT316" s="33">
        <f>Data!$AP316^2/SQRT(Data!$AO316^2+Data!$AP316^2+Data!$AQ316^2)</f>
        <v>1.035711482</v>
      </c>
      <c r="AU316" s="33">
        <f>Data!$AQ316^2/SQRT(Data!$AO316^2+Data!$AP316^2+Data!$AQ316^2)</f>
        <v>12.794307</v>
      </c>
      <c r="AV316" s="34">
        <f>_xlfn.VAR.P(Data!$K316:$N316)</f>
        <v>59.6925</v>
      </c>
      <c r="AW316" s="35">
        <f>_xlfn.VAR.P(Data!$C316:$F316)</f>
        <v>52.1875</v>
      </c>
      <c r="AX316" s="36">
        <f>_xlfn.VAR.P(Data!$G316:$J316)</f>
        <v>73.59256055</v>
      </c>
      <c r="AY316" s="37"/>
      <c r="AZ316" s="38"/>
      <c r="BA316" s="39"/>
      <c r="BB316" s="30" t="str">
        <f>IF(AND(Data!$AE316&gt;Data!$AF316,Data!$AE316&gt;Data!$AG316),"1",IF(AND(Data!$AF316&gt;Data!$AE316,Data!$AF316&gt;Data!$AG316),IF(Data!$AF316&lt;2.5*Data!$AE316,"1.2",IF(OR(Data!$AE316&gt;2.5,Data!$AE316+Data!$AF316+Data!$AG316&lt;9),"2.2","2")),IF(AND(Data!$AG316&gt;3.5*Data!$AE316,Data!$AG316&gt;3.5*Data!$AF316,Data!$AE316+Data!$AF316+Data!$AG316&gt;11,Data!$AE316+Data!$AF316&lt;2,Data!$Q316&gt;=18),"3",IF((Data!$AE316&gt;3*Data!$AF316),"1.3",IF(AND(Data!$AF316&gt;3*Data!$AE316,Data!$AF316&gt;2),"2.3","3.3")))))</f>
        <v>3.3</v>
      </c>
      <c r="BC316" s="30" t="str">
        <f>IF(AND(Data!$AL316&gt;Data!$AM316,Data!$AL316&gt;Data!$AN316),"1",IF(AND(Data!$AM316&gt;Data!$AL316,Data!$AM316&gt;Data!$AN316),IF(Data!$AM316&lt;2.5*Data!$AL316,"1.2",IF(OR(Data!$AL316&gt;2.5,Data!$AL316+Data!$AM316+Data!$AN316&lt;9),"2.2","2")),IF(AND(Data!$AN316&gt;3.5*Data!$AL316,Data!$AN316&gt;3.5*Data!$AM316,Data!$AL316+Data!$AM316+Data!$AN316&gt;11,Data!$AL316+Data!$AM316&lt;2,Data!$U316&gt;=18),"3",IF((Data!$AL316&gt;3*Data!$AM316),"1.3",IF(AND(Data!$AM316&gt;3*Data!$AL316,Data!$AM316&gt;2),"2.3","3.3")))))</f>
        <v>3.3</v>
      </c>
      <c r="BD316" s="30" t="str">
        <f>IF(AND(Data!$AS316&gt;Data!$AT316,Data!$AS316&gt;Data!$AU316),"1",IF(AND(Data!$AT316&gt;Data!$AS316,Data!$AT316&gt;Data!$AU316),IF(Data!$AT316&lt;2.5*Data!$AS316,"1.2",IF(OR(Data!$AS316&gt;2.5,Data!$AS316+Data!$AT316+Data!$AU316&lt;9),"2.2","2")),IF(AND(Data!$AU316&gt;3.5*Data!$AS316,Data!$AU316&gt;3.5*Data!$AT316,Data!$AS316+Data!$AT316+Data!$AU316&gt;11,Data!$AS316+Data!$AT316&lt;2,Data!$Y316&gt;=18),"3",IF((Data!$AS316&gt;3*Data!$AT316),"1.3",IF(AND(Data!$AT316&gt;3*Data!$AS316,Data!$AT316&gt;2),"2.3","3.3")))))</f>
        <v>3.3</v>
      </c>
      <c r="BE316" s="30" t="str">
        <f t="array" ref="BE316">XLOOKUP(Data!$O316,Data!$K316:$N316,$K$1:$N$1,"?",0,1)&amp;XLOOKUP(Data!$P316,Data!$K316:$N316,$K$1:$N$1,"?",0,1)&amp;XLOOKUP(Data!$Q316,Data!$K316:$N316,$K$1:$N$1,"?",0,1)</f>
        <v>DCI</v>
      </c>
      <c r="BF316" s="30" t="str">
        <f t="array" ref="BF316">XLOOKUP(Data!$S316,Data!$C316:$F316,$C$1:$F$1,"?",0,1)&amp;XLOOKUP(Data!$T316,Data!$C316:$F316,$C$1:$F$1,"?",0,1)&amp;XLOOKUP(Data!$U316,Data!$C316:$F316,$C$1:$F$1,"?",0,1)</f>
        <v>CDI</v>
      </c>
      <c r="BG316" s="30" t="str">
        <f t="array" ref="BG316">XLOOKUP(Data!$W316,Data!$G316:$J316,$G$1:$J$1,"?",0,1)&amp;XLOOKUP(Data!$X316,Data!$G316:$J316,$G$1:$J$1,"?",0,1)&amp;XLOOKUP(Data!$Y316,Data!$G316:$J316,$G$1:$J$1,"?",0,1)</f>
        <v>DIC</v>
      </c>
      <c r="BH316" s="30" t="str">
        <f>VLOOKUP(LEFT(Data!$BE316,Data!$BB316),'Key 2'!$A$1:$C$40,2,FALSE)</f>
        <v>DIC</v>
      </c>
      <c r="BI316" s="30" t="str">
        <f>VLOOKUP(LEFT(Data!$BF316,Data!$BC316),'Key 2'!$A$1:$C$40,2,FALSE)</f>
        <v>DIC</v>
      </c>
      <c r="BJ316" s="30" t="str">
        <f>VLOOKUP(LEFT(Data!$BG316,Data!$BD316),'Key 2'!$A$1:$C$40,2,FALSE)</f>
        <v>DIC</v>
      </c>
      <c r="BK316" s="30" t="str">
        <f>IF(AND(Data!$AV316&gt;=15,Data!$O316&gt;=20),"DG",IF(AND(Data!$AW316&gt;=15,Data!$S316&gt;=20),"MG",IF(AND(Data!$AV316&gt;=15,Data!$W316&gt;=20),"LG","0")))</f>
        <v>DG</v>
      </c>
      <c r="BL316" s="30" t="str">
        <f>IF(AND(Data!$BK316="DG",Data!$AW316&gt;=15,Data!$S316&gt;=20,Data!$BH316&lt;&gt;Data!$BI316),"MG","LG")</f>
        <v>LG</v>
      </c>
      <c r="BM316" s="30" t="str">
        <f>IF(Data!$BK316="DG",Data!$BH316,IF(Data!$BK316="MG",Data!$BI316,Data!$BJ316))</f>
        <v>DIC</v>
      </c>
      <c r="BN316" s="30" t="str">
        <f>IF(Data!$BL316="DG",Data!$BH316,IF(Data!$BL316="MG",Data!$BI316,Data!$BJ316))</f>
        <v>DIC</v>
      </c>
      <c r="BO316" s="40"/>
      <c r="BP316" s="40"/>
      <c r="BQ316" s="40"/>
      <c r="BR316" s="41"/>
      <c r="BS316" s="41"/>
      <c r="BT316" s="41" t="str">
        <f>VLOOKUP(Data!$BR316,'Key 1'!$B$1:$D$15,2,FALSE)</f>
        <v>TI</v>
      </c>
      <c r="BU316" s="41" t="str">
        <f>VLOOKUP(Data!$BS316,'Key 1'!$B$1:$D$15,2,FALSE)</f>
        <v>TI</v>
      </c>
      <c r="BV316" s="41">
        <f>VLOOKUP(Data!$BR316,'Key 1'!$B$1:$D$15,3,FALSE)</f>
        <v>0</v>
      </c>
      <c r="BW316" s="41">
        <f>VLOOKUP(Data!$BS316,'Key 1'!$B$1:$D$15,3,FALSE)</f>
        <v>0</v>
      </c>
      <c r="BX316" s="41" t="str">
        <f>IF(Data!$BK316="DG",IF(INT(Data!$BB316)-Data!$BB316&lt;0,"Low","High"),IF(Data!$BK316="MG",IF(INT(Data!$BC316)-Data!$BC316&lt;0,"Low","High"),IF(Data!$BK316="LG",IF(INT(Data!$BD316)-Data!$BD316&lt;0,"Low","High"),"High")))</f>
        <v>Low</v>
      </c>
      <c r="BY316" s="41" t="str">
        <f>IF(Data!$BL316="DG",IF(INT(Data!$BB316)-Data!$BB316&lt;0,"Low","High"),IF(Data!$BL316="MG",IF(INT(Data!$BC316)-Data!$BC316&lt;0,"Low","High"),IF(Data!$BL316="LG",IF(INT(Data!$BD316)-Data!$BD316&lt;0,"Low","High"),"High")))</f>
        <v>Low</v>
      </c>
      <c r="BZ316" s="41" t="str">
        <f>IF(AND(Data!$BX316="High",Data!$BY316="High"),"High","Low")</f>
        <v>Low</v>
      </c>
      <c r="CA316" s="41" t="str">
        <f>IF(AND(Data!$BM316=Data!$BT316,Data!$BN316=Data!$BU316),"Matched",IF(Data!$BM316=Data!$BT316,"Sec Missed", IF(Data!$BN316=Data!$BU316," Pri Missed", "Both Missed")))</f>
        <v>Both Missed</v>
      </c>
      <c r="CB316" s="42">
        <v>100.0</v>
      </c>
      <c r="CC316" s="42">
        <v>100.0</v>
      </c>
      <c r="CD316" s="42">
        <v>100.0</v>
      </c>
      <c r="CE316" s="43" t="s">
        <v>101</v>
      </c>
      <c r="CF316" s="43" t="s">
        <v>17</v>
      </c>
      <c r="CG316" s="43" t="s">
        <v>15</v>
      </c>
      <c r="CH316" s="45" t="s">
        <v>101</v>
      </c>
      <c r="CI316" s="43" t="s">
        <v>97</v>
      </c>
      <c r="CJ316" s="42">
        <v>100.0</v>
      </c>
      <c r="CK316" s="43" t="s">
        <v>17</v>
      </c>
      <c r="CL316" s="43" t="s">
        <v>102</v>
      </c>
      <c r="CM316" s="42">
        <v>100.0</v>
      </c>
      <c r="CN316" s="43" t="s">
        <v>99</v>
      </c>
      <c r="CO316" s="1"/>
      <c r="CP316" s="1"/>
      <c r="CQ316" s="1"/>
      <c r="CR316" s="1"/>
      <c r="CS316" s="1"/>
      <c r="CT316" s="1"/>
      <c r="CU316" s="1"/>
    </row>
    <row r="317" ht="48.0" customHeight="1">
      <c r="A317" s="28">
        <v>2471.0</v>
      </c>
      <c r="B317" s="29">
        <v>28.0</v>
      </c>
      <c r="C317" s="30">
        <v>16.0</v>
      </c>
      <c r="D317" s="30">
        <v>16.0</v>
      </c>
      <c r="E317" s="30">
        <v>11.0</v>
      </c>
      <c r="F317" s="30">
        <v>19.0</v>
      </c>
      <c r="G317" s="30">
        <v>24.0</v>
      </c>
      <c r="H317" s="30">
        <v>7.0</v>
      </c>
      <c r="I317" s="30">
        <v>9.0</v>
      </c>
      <c r="J317" s="30">
        <v>16.0</v>
      </c>
      <c r="K317" s="30">
        <v>20.0</v>
      </c>
      <c r="L317" s="30">
        <v>11.0</v>
      </c>
      <c r="M317" s="30">
        <v>9.5</v>
      </c>
      <c r="N317" s="30">
        <v>18.0</v>
      </c>
      <c r="O317" s="31">
        <f>LARGE(Data!$K317:$N317,1)</f>
        <v>20</v>
      </c>
      <c r="P317" s="31">
        <f>LARGE(Data!$K317:$N317,2)</f>
        <v>18</v>
      </c>
      <c r="Q317" s="31">
        <f>LARGE(Data!$K317:$N317,3)</f>
        <v>11</v>
      </c>
      <c r="R317" s="31">
        <f>LARGE(Data!$K317:$N317,4)</f>
        <v>9.5</v>
      </c>
      <c r="S317" s="32">
        <f>LARGE(Data!$C317:$F317,1)</f>
        <v>19</v>
      </c>
      <c r="T317" s="32">
        <f>LARGE(Data!$C317:$F317,2)</f>
        <v>16</v>
      </c>
      <c r="U317" s="32">
        <f>LARGE(Data!$C317:$F317,3)</f>
        <v>16</v>
      </c>
      <c r="V317" s="32">
        <f>LARGE(Data!$C317:$F317,4)</f>
        <v>11</v>
      </c>
      <c r="W317" s="33">
        <f>LARGE(Data!$G317:$J317,1)</f>
        <v>24</v>
      </c>
      <c r="X317" s="33">
        <f>LARGE(Data!$G317:$J317,2)</f>
        <v>16</v>
      </c>
      <c r="Y317" s="33">
        <f>LARGE(Data!$G317:$J317,3)</f>
        <v>9</v>
      </c>
      <c r="Z317" s="33">
        <f>LARGE(Data!$G317:$J317,4)</f>
        <v>7</v>
      </c>
      <c r="AA317" s="30">
        <f>Data!$O317-Data!$P317</f>
        <v>2</v>
      </c>
      <c r="AB317" s="30">
        <f>Data!$P317-Data!$Q317</f>
        <v>7</v>
      </c>
      <c r="AC317" s="30">
        <f>Data!$Q317-Data!$R317</f>
        <v>1.5</v>
      </c>
      <c r="AD317" s="30">
        <f>(Data!$AA317+Data!$AB317)/SUM(Data!$AA317:$AC317)</f>
        <v>0.8571428571</v>
      </c>
      <c r="AE317" s="31">
        <f>Data!$AA317^2/SQRT(Data!$AA317^2+Data!$AB317^2+Data!$AC317^2)</f>
        <v>0.5381382352</v>
      </c>
      <c r="AF317" s="31">
        <f>Data!$AB317^2/SQRT(Data!$AA317^2+Data!$AB317^2+Data!$AC317^2)</f>
        <v>6.592193381</v>
      </c>
      <c r="AG317" s="31">
        <f>Data!$AC317^2/SQRT(Data!$AA317^2+Data!$AB317^2+Data!$AC317^2)</f>
        <v>0.3027027573</v>
      </c>
      <c r="AH317" s="30">
        <f>Data!$S317-Data!$T317</f>
        <v>3</v>
      </c>
      <c r="AI317" s="30">
        <f>Data!$T317-Data!$U317</f>
        <v>0</v>
      </c>
      <c r="AJ317" s="30">
        <f>Data!$U317-Data!$V317</f>
        <v>5</v>
      </c>
      <c r="AK317" s="30">
        <f>(Data!$AH317+Data!$AI317)/(Data!$AH317+Data!$AI317+Data!$AJ317)</f>
        <v>0.375</v>
      </c>
      <c r="AL317" s="32">
        <f>Data!$AH317^2/SQRT(Data!$AH317^2+Data!$AI317^2+Data!$AJ317^2)</f>
        <v>1.543487266</v>
      </c>
      <c r="AM317" s="32">
        <f>Data!$AI317^2/SQRT(Data!$AH317^2+Data!$AI317^2+Data!$AJ317^2)</f>
        <v>0</v>
      </c>
      <c r="AN317" s="32">
        <f>Data!$AJ317^2/SQRT(Data!$AH317^2+Data!$AI317^2+Data!$AJ317^2)</f>
        <v>4.287464629</v>
      </c>
      <c r="AO317" s="30">
        <f>Data!$W317-Data!$X317</f>
        <v>8</v>
      </c>
      <c r="AP317" s="30">
        <f>Data!$X317-Data!$Y317</f>
        <v>7</v>
      </c>
      <c r="AQ317" s="30">
        <f>Data!$Y317-Data!$Z317</f>
        <v>2</v>
      </c>
      <c r="AR317" s="30">
        <f>(Data!$AO317+Data!$AP317)/(Data!$AO317+Data!$AP317+Data!$AQ317)</f>
        <v>0.8823529412</v>
      </c>
      <c r="AS317" s="33">
        <f>Data!$AO317^2/SQRT(Data!$AO317^2+Data!$AP317^2+Data!$AQ317^2)</f>
        <v>5.916802093</v>
      </c>
      <c r="AT317" s="33">
        <f>Data!$AP317^2/SQRT(Data!$AO317^2+Data!$AP317^2+Data!$AQ317^2)</f>
        <v>4.530051603</v>
      </c>
      <c r="AU317" s="33">
        <f>Data!$AQ317^2/SQRT(Data!$AO317^2+Data!$AP317^2+Data!$AQ317^2)</f>
        <v>0.3698001308</v>
      </c>
      <c r="AV317" s="34">
        <f>_xlfn.VAR.P(Data!$K317:$N317)</f>
        <v>19.921875</v>
      </c>
      <c r="AW317" s="35">
        <f>_xlfn.VAR.P(Data!$C317:$F317)</f>
        <v>8.25</v>
      </c>
      <c r="AX317" s="36">
        <f>_xlfn.VAR.P(Data!$G317:$J317)</f>
        <v>44.5</v>
      </c>
      <c r="AY317" s="37"/>
      <c r="AZ317" s="38"/>
      <c r="BA317" s="39"/>
      <c r="BB317" s="30" t="str">
        <f>IF(AND(Data!$AE317&gt;Data!$AF317,Data!$AE317&gt;Data!$AG317),"1",IF(AND(Data!$AF317&gt;Data!$AE317,Data!$AF317&gt;Data!$AG317),IF(Data!$AF317&lt;2.5*Data!$AE317,"1.2",IF(OR(Data!$AE317&gt;2.5,Data!$AE317+Data!$AF317+Data!$AG317&lt;9),"2.2","2")),IF(AND(Data!$AG317&gt;3.5*Data!$AE317,Data!$AG317&gt;3.5*Data!$AF317,Data!$AE317+Data!$AF317+Data!$AG317&gt;11,Data!$AE317+Data!$AF317&lt;2,Data!$Q317&gt;=18),"3",IF((Data!$AE317&gt;3*Data!$AF317),"1.3",IF(AND(Data!$AF317&gt;3*Data!$AE317,Data!$AF317&gt;2),"2.3","3.3")))))</f>
        <v>2.2</v>
      </c>
      <c r="BC317" s="30" t="str">
        <f>IF(AND(Data!$AL317&gt;Data!$AM317,Data!$AL317&gt;Data!$AN317),"1",IF(AND(Data!$AM317&gt;Data!$AL317,Data!$AM317&gt;Data!$AN317),IF(Data!$AM317&lt;2.5*Data!$AL317,"1.2",IF(OR(Data!$AL317&gt;2.5,Data!$AL317+Data!$AM317+Data!$AN317&lt;9),"2.2","2")),IF(AND(Data!$AN317&gt;3.5*Data!$AL317,Data!$AN317&gt;3.5*Data!$AM317,Data!$AL317+Data!$AM317+Data!$AN317&gt;11,Data!$AL317+Data!$AM317&lt;2,Data!$U317&gt;=18),"3",IF((Data!$AL317&gt;3*Data!$AM317),"1.3",IF(AND(Data!$AM317&gt;3*Data!$AL317,Data!$AM317&gt;2),"2.3","3.3")))))</f>
        <v>1.3</v>
      </c>
      <c r="BD317" s="30" t="str">
        <f>IF(AND(Data!$AS317&gt;Data!$AT317,Data!$AS317&gt;Data!$AU317),"1",IF(AND(Data!$AT317&gt;Data!$AS317,Data!$AT317&gt;Data!$AU317),IF(Data!$AT317&lt;2.5*Data!$AS317,"1.2",IF(OR(Data!$AS317&gt;2.5,Data!$AS317+Data!$AT317+Data!$AU317&lt;9),"2.2","2")),IF(AND(Data!$AU317&gt;3.5*Data!$AS317,Data!$AU317&gt;3.5*Data!$AT317,Data!$AS317+Data!$AT317+Data!$AU317&gt;11,Data!$AS317+Data!$AT317&lt;2,Data!$Y317&gt;=18),"3",IF((Data!$AS317&gt;3*Data!$AT317),"1.3",IF(AND(Data!$AT317&gt;3*Data!$AS317,Data!$AT317&gt;2),"2.3","3.3")))))</f>
        <v>1</v>
      </c>
      <c r="BE317" s="30" t="str">
        <f t="array" ref="BE317">XLOOKUP(Data!$O317,Data!$K317:$N317,$K$1:$N$1,"?",0,1)&amp;XLOOKUP(Data!$P317,Data!$K317:$N317,$K$1:$N$1,"?",0,1)&amp;XLOOKUP(Data!$Q317,Data!$K317:$N317,$K$1:$N$1,"?",0,1)</f>
        <v>DCI</v>
      </c>
      <c r="BF317" s="30" t="str">
        <f t="array" ref="BF317">XLOOKUP(Data!$S317,Data!$C317:$F317,$C$1:$F$1,"?",0,1)&amp;XLOOKUP(Data!$T317,Data!$C317:$F317,$C$1:$F$1,"?",0,1)&amp;XLOOKUP(Data!$U317,Data!$C317:$F317,$C$1:$F$1,"?",0,1)</f>
        <v>CDD</v>
      </c>
      <c r="BG317" s="30" t="str">
        <f t="array" ref="BG317">XLOOKUP(Data!$W317,Data!$G317:$J317,$G$1:$J$1,"?",0,1)&amp;XLOOKUP(Data!$X317,Data!$G317:$J317,$G$1:$J$1,"?",0,1)&amp;XLOOKUP(Data!$Y317,Data!$G317:$J317,$G$1:$J$1,"?",0,1)</f>
        <v>DCS</v>
      </c>
      <c r="BH317" s="30" t="str">
        <f>VLOOKUP(LEFT(Data!$BE317,Data!$BB317),'Key 2'!$A$1:$C$40,2,FALSE)</f>
        <v>DC</v>
      </c>
      <c r="BI317" s="30" t="str">
        <f>VLOOKUP(LEFT(Data!$BF317,Data!$BC317),'Key 2'!$A$1:$C$40,2,FALSE)</f>
        <v>C</v>
      </c>
      <c r="BJ317" s="30" t="str">
        <f>VLOOKUP(LEFT(Data!$BG317,Data!$BD317),'Key 2'!$A$1:$C$40,2,FALSE)</f>
        <v>D</v>
      </c>
      <c r="BK317" s="30" t="str">
        <f>IF(AND(Data!$AV317&gt;=15,Data!$O317&gt;=20),"DG",IF(AND(Data!$AW317&gt;=15,Data!$S317&gt;=20),"MG",IF(AND(Data!$AV317&gt;=15,Data!$W317&gt;=20),"LG","0")))</f>
        <v>DG</v>
      </c>
      <c r="BL317" s="30" t="str">
        <f>IF(AND(Data!$BK317="DG",Data!$AW317&gt;=15,Data!$S317&gt;=20,Data!$BH317&lt;&gt;Data!$BI317),"MG","LG")</f>
        <v>LG</v>
      </c>
      <c r="BM317" s="30" t="str">
        <f>IF(Data!$BK317="DG",Data!$BH317,IF(Data!$BK317="MG",Data!$BI317,Data!$BJ317))</f>
        <v>DC</v>
      </c>
      <c r="BN317" s="30" t="str">
        <f>IF(Data!$BL317="DG",Data!$BH317,IF(Data!$BL317="MG",Data!$BI317,Data!$BJ317))</f>
        <v>D</v>
      </c>
      <c r="BO317" s="40"/>
      <c r="BP317" s="40"/>
      <c r="BQ317" s="40"/>
      <c r="BR317" s="41"/>
      <c r="BS317" s="41"/>
      <c r="BT317" s="41" t="str">
        <f>VLOOKUP(Data!$BR317,'Key 1'!$B$1:$D$15,2,FALSE)</f>
        <v>TI</v>
      </c>
      <c r="BU317" s="41" t="str">
        <f>VLOOKUP(Data!$BS317,'Key 1'!$B$1:$D$15,2,FALSE)</f>
        <v>TI</v>
      </c>
      <c r="BV317" s="41">
        <f>VLOOKUP(Data!$BR317,'Key 1'!$B$1:$D$15,3,FALSE)</f>
        <v>0</v>
      </c>
      <c r="BW317" s="41">
        <f>VLOOKUP(Data!$BS317,'Key 1'!$B$1:$D$15,3,FALSE)</f>
        <v>0</v>
      </c>
      <c r="BX317" s="41" t="str">
        <f>IF(Data!$BK317="DG",IF(INT(Data!$BB317)-Data!$BB317&lt;0,"Low","High"),IF(Data!$BK317="MG",IF(INT(Data!$BC317)-Data!$BC317&lt;0,"Low","High"),IF(Data!$BK317="LG",IF(INT(Data!$BD317)-Data!$BD317&lt;0,"Low","High"),"High")))</f>
        <v>Low</v>
      </c>
      <c r="BY317" s="41" t="str">
        <f>IF(Data!$BL317="DG",IF(INT(Data!$BB317)-Data!$BB317&lt;0,"Low","High"),IF(Data!$BL317="MG",IF(INT(Data!$BC317)-Data!$BC317&lt;0,"Low","High"),IF(Data!$BL317="LG",IF(INT(Data!$BD317)-Data!$BD317&lt;0,"Low","High"),"High")))</f>
        <v>High</v>
      </c>
      <c r="BZ317" s="41" t="str">
        <f>IF(AND(Data!$BX317="High",Data!$BY317="High"),"High","Low")</f>
        <v>Low</v>
      </c>
      <c r="CA317" s="41" t="str">
        <f>IF(AND(Data!$BM317=Data!$BT317,Data!$BN317=Data!$BU317),"Matched",IF(Data!$BM317=Data!$BT317,"Sec Missed", IF(Data!$BN317=Data!$BU317," Pri Missed", "Both Missed")))</f>
        <v>Both Missed</v>
      </c>
      <c r="CB317" s="42">
        <v>100.0</v>
      </c>
      <c r="CC317" s="43" t="s">
        <v>100</v>
      </c>
      <c r="CD317" s="42">
        <v>100.0</v>
      </c>
      <c r="CE317" s="43" t="s">
        <v>17</v>
      </c>
      <c r="CF317" s="44"/>
      <c r="CG317" s="43" t="s">
        <v>0</v>
      </c>
      <c r="CH317" s="45" t="s">
        <v>17</v>
      </c>
      <c r="CI317" s="43" t="s">
        <v>97</v>
      </c>
      <c r="CJ317" s="42">
        <v>100.0</v>
      </c>
      <c r="CK317" s="43" t="s">
        <v>0</v>
      </c>
      <c r="CL317" s="43" t="s">
        <v>98</v>
      </c>
      <c r="CM317" s="42">
        <v>100.0</v>
      </c>
      <c r="CN317" s="43" t="s">
        <v>99</v>
      </c>
      <c r="CO317" s="1"/>
      <c r="CP317" s="1"/>
      <c r="CQ317" s="1"/>
      <c r="CR317" s="1"/>
      <c r="CS317" s="1"/>
      <c r="CT317" s="1"/>
      <c r="CU317" s="1"/>
    </row>
    <row r="318" ht="48.0" customHeight="1">
      <c r="A318" s="28">
        <v>2472.0</v>
      </c>
      <c r="B318" s="29">
        <v>28.0</v>
      </c>
      <c r="C318" s="30">
        <v>23.0</v>
      </c>
      <c r="D318" s="30">
        <v>16.0</v>
      </c>
      <c r="E318" s="30">
        <v>11.0</v>
      </c>
      <c r="F318" s="30">
        <v>13.0</v>
      </c>
      <c r="G318" s="30">
        <v>24.0</v>
      </c>
      <c r="H318" s="30">
        <v>10.0</v>
      </c>
      <c r="I318" s="30">
        <v>4.0</v>
      </c>
      <c r="J318" s="30">
        <v>22.0</v>
      </c>
      <c r="K318" s="30">
        <v>23.5</v>
      </c>
      <c r="L318" s="30">
        <v>12.0</v>
      </c>
      <c r="M318" s="30">
        <v>6.0</v>
      </c>
      <c r="N318" s="30">
        <v>18.0</v>
      </c>
      <c r="O318" s="31">
        <f>LARGE(Data!$K318:$N318,1)</f>
        <v>23.5</v>
      </c>
      <c r="P318" s="31">
        <f>LARGE(Data!$K318:$N318,2)</f>
        <v>18</v>
      </c>
      <c r="Q318" s="31">
        <f>LARGE(Data!$K318:$N318,3)</f>
        <v>12</v>
      </c>
      <c r="R318" s="31">
        <f>LARGE(Data!$K318:$N318,4)</f>
        <v>6</v>
      </c>
      <c r="S318" s="32">
        <f>LARGE(Data!$C318:$F318,1)</f>
        <v>23</v>
      </c>
      <c r="T318" s="32">
        <f>LARGE(Data!$C318:$F318,2)</f>
        <v>16</v>
      </c>
      <c r="U318" s="32">
        <f>LARGE(Data!$C318:$F318,3)</f>
        <v>13</v>
      </c>
      <c r="V318" s="32">
        <f>LARGE(Data!$C318:$F318,4)</f>
        <v>11</v>
      </c>
      <c r="W318" s="33">
        <f>LARGE(Data!$G318:$J318,1)</f>
        <v>24</v>
      </c>
      <c r="X318" s="33">
        <f>LARGE(Data!$G318:$J318,2)</f>
        <v>22</v>
      </c>
      <c r="Y318" s="33">
        <f>LARGE(Data!$G318:$J318,3)</f>
        <v>10</v>
      </c>
      <c r="Z318" s="33">
        <f>LARGE(Data!$G318:$J318,4)</f>
        <v>4</v>
      </c>
      <c r="AA318" s="30">
        <f>Data!$O318-Data!$P318</f>
        <v>5.5</v>
      </c>
      <c r="AB318" s="30">
        <f>Data!$P318-Data!$Q318</f>
        <v>6</v>
      </c>
      <c r="AC318" s="30">
        <f>Data!$Q318-Data!$R318</f>
        <v>6</v>
      </c>
      <c r="AD318" s="30">
        <f>(Data!$AA318+Data!$AB318)/SUM(Data!$AA318:$AC318)</f>
        <v>0.6571428571</v>
      </c>
      <c r="AE318" s="31">
        <f>Data!$AA318^2/SQRT(Data!$AA318^2+Data!$AB318^2+Data!$AC318^2)</f>
        <v>2.991532467</v>
      </c>
      <c r="AF318" s="31">
        <f>Data!$AB318^2/SQRT(Data!$AA318^2+Data!$AB318^2+Data!$AC318^2)</f>
        <v>3.56017087</v>
      </c>
      <c r="AG318" s="31">
        <f>Data!$AC318^2/SQRT(Data!$AA318^2+Data!$AB318^2+Data!$AC318^2)</f>
        <v>3.56017087</v>
      </c>
      <c r="AH318" s="30">
        <f>Data!$S318-Data!$T318</f>
        <v>7</v>
      </c>
      <c r="AI318" s="30">
        <f>Data!$T318-Data!$U318</f>
        <v>3</v>
      </c>
      <c r="AJ318" s="30">
        <f>Data!$U318-Data!$V318</f>
        <v>2</v>
      </c>
      <c r="AK318" s="30">
        <f>(Data!$AH318+Data!$AI318)/(Data!$AH318+Data!$AI318+Data!$AJ318)</f>
        <v>0.8333333333</v>
      </c>
      <c r="AL318" s="32">
        <f>Data!$AH318^2/SQRT(Data!$AH318^2+Data!$AI318^2+Data!$AJ318^2)</f>
        <v>6.223006223</v>
      </c>
      <c r="AM318" s="32">
        <f>Data!$AI318^2/SQRT(Data!$AH318^2+Data!$AI318^2+Data!$AJ318^2)</f>
        <v>1.143001143</v>
      </c>
      <c r="AN318" s="32">
        <f>Data!$AJ318^2/SQRT(Data!$AH318^2+Data!$AI318^2+Data!$AJ318^2)</f>
        <v>0.508000508</v>
      </c>
      <c r="AO318" s="30">
        <f>Data!$W318-Data!$X318</f>
        <v>2</v>
      </c>
      <c r="AP318" s="30">
        <f>Data!$X318-Data!$Y318</f>
        <v>12</v>
      </c>
      <c r="AQ318" s="30">
        <f>Data!$Y318-Data!$Z318</f>
        <v>6</v>
      </c>
      <c r="AR318" s="30">
        <f>(Data!$AO318+Data!$AP318)/(Data!$AO318+Data!$AP318+Data!$AQ318)</f>
        <v>0.7</v>
      </c>
      <c r="AS318" s="33">
        <f>Data!$AO318^2/SQRT(Data!$AO318^2+Data!$AP318^2+Data!$AQ318^2)</f>
        <v>0.2948839123</v>
      </c>
      <c r="AT318" s="33">
        <f>Data!$AP318^2/SQRT(Data!$AO318^2+Data!$AP318^2+Data!$AQ318^2)</f>
        <v>10.61582084</v>
      </c>
      <c r="AU318" s="33">
        <f>Data!$AQ318^2/SQRT(Data!$AO318^2+Data!$AP318^2+Data!$AQ318^2)</f>
        <v>2.653955211</v>
      </c>
      <c r="AV318" s="34">
        <f>_xlfn.VAR.P(Data!$K318:$N318)</f>
        <v>42.796875</v>
      </c>
      <c r="AW318" s="35">
        <f>_xlfn.VAR.P(Data!$C318:$F318)</f>
        <v>20.6875</v>
      </c>
      <c r="AX318" s="36">
        <f>_xlfn.VAR.P(Data!$G318:$J318)</f>
        <v>69</v>
      </c>
      <c r="AY318" s="37"/>
      <c r="AZ318" s="38"/>
      <c r="BA318" s="39"/>
      <c r="BB318" s="30" t="str">
        <f>IF(AND(Data!$AE318&gt;Data!$AF318,Data!$AE318&gt;Data!$AG318),"1",IF(AND(Data!$AF318&gt;Data!$AE318,Data!$AF318&gt;Data!$AG318),IF(Data!$AF318&lt;2.5*Data!$AE318,"1.2",IF(OR(Data!$AE318&gt;2.5,Data!$AE318+Data!$AF318+Data!$AG318&lt;9),"2.2","2")),IF(AND(Data!$AG318&gt;3.5*Data!$AE318,Data!$AG318&gt;3.5*Data!$AF318,Data!$AE318+Data!$AF318+Data!$AG318&gt;11,Data!$AE318+Data!$AF318&lt;2,Data!$Q318&gt;=18),"3",IF((Data!$AE318&gt;3*Data!$AF318),"1.3",IF(AND(Data!$AF318&gt;3*Data!$AE318,Data!$AF318&gt;2),"2.3","3.3")))))</f>
        <v>3.3</v>
      </c>
      <c r="BC318" s="30" t="str">
        <f>IF(AND(Data!$AL318&gt;Data!$AM318,Data!$AL318&gt;Data!$AN318),"1",IF(AND(Data!$AM318&gt;Data!$AL318,Data!$AM318&gt;Data!$AN318),IF(Data!$AM318&lt;2.5*Data!$AL318,"1.2",IF(OR(Data!$AL318&gt;2.5,Data!$AL318+Data!$AM318+Data!$AN318&lt;9),"2.2","2")),IF(AND(Data!$AN318&gt;3.5*Data!$AL318,Data!$AN318&gt;3.5*Data!$AM318,Data!$AL318+Data!$AM318+Data!$AN318&gt;11,Data!$AL318+Data!$AM318&lt;2,Data!$U318&gt;=18),"3",IF((Data!$AL318&gt;3*Data!$AM318),"1.3",IF(AND(Data!$AM318&gt;3*Data!$AL318,Data!$AM318&gt;2),"2.3","3.3")))))</f>
        <v>1</v>
      </c>
      <c r="BD318" s="30" t="str">
        <f>IF(AND(Data!$AS318&gt;Data!$AT318,Data!$AS318&gt;Data!$AU318),"1",IF(AND(Data!$AT318&gt;Data!$AS318,Data!$AT318&gt;Data!$AU318),IF(Data!$AT318&lt;2.5*Data!$AS318,"1.2",IF(OR(Data!$AS318&gt;2.5,Data!$AS318+Data!$AT318+Data!$AU318&lt;9),"2.2","2")),IF(AND(Data!$AU318&gt;3.5*Data!$AS318,Data!$AU318&gt;3.5*Data!$AT318,Data!$AS318+Data!$AT318+Data!$AU318&gt;11,Data!$AS318+Data!$AT318&lt;2,Data!$Y318&gt;=18),"3",IF((Data!$AS318&gt;3*Data!$AT318),"1.3",IF(AND(Data!$AT318&gt;3*Data!$AS318,Data!$AT318&gt;2),"2.3","3.3")))))</f>
        <v>2</v>
      </c>
      <c r="BE318" s="30" t="str">
        <f t="array" ref="BE318">XLOOKUP(Data!$O318,Data!$K318:$N318,$K$1:$N$1,"?",0,1)&amp;XLOOKUP(Data!$P318,Data!$K318:$N318,$K$1:$N$1,"?",0,1)&amp;XLOOKUP(Data!$Q318,Data!$K318:$N318,$K$1:$N$1,"?",0,1)</f>
        <v>DCI</v>
      </c>
      <c r="BF318" s="30" t="str">
        <f t="array" ref="BF318">XLOOKUP(Data!$S318,Data!$C318:$F318,$C$1:$F$1,"?",0,1)&amp;XLOOKUP(Data!$T318,Data!$C318:$F318,$C$1:$F$1,"?",0,1)&amp;XLOOKUP(Data!$U318,Data!$C318:$F318,$C$1:$F$1,"?",0,1)</f>
        <v>DIC</v>
      </c>
      <c r="BG318" s="30" t="str">
        <f t="array" ref="BG318">XLOOKUP(Data!$W318,Data!$G318:$J318,$G$1:$J$1,"?",0,1)&amp;XLOOKUP(Data!$X318,Data!$G318:$J318,$G$1:$J$1,"?",0,1)&amp;XLOOKUP(Data!$Y318,Data!$G318:$J318,$G$1:$J$1,"?",0,1)</f>
        <v>DCI</v>
      </c>
      <c r="BH318" s="30" t="str">
        <f>VLOOKUP(LEFT(Data!$BE318,Data!$BB318),'Key 2'!$A$1:$C$40,2,FALSE)</f>
        <v>DIC</v>
      </c>
      <c r="BI318" s="30" t="str">
        <f>VLOOKUP(LEFT(Data!$BF318,Data!$BC318),'Key 2'!$A$1:$C$40,2,FALSE)</f>
        <v>D</v>
      </c>
      <c r="BJ318" s="30" t="str">
        <f>VLOOKUP(LEFT(Data!$BG318,Data!$BD318),'Key 2'!$A$1:$C$40,2,FALSE)</f>
        <v>DC</v>
      </c>
      <c r="BK318" s="30" t="str">
        <f>IF(AND(Data!$AV318&gt;=15,Data!$O318&gt;=20),"DG",IF(AND(Data!$AW318&gt;=15,Data!$S318&gt;=20),"MG",IF(AND(Data!$AV318&gt;=15,Data!$W318&gt;=20),"LG","0")))</f>
        <v>DG</v>
      </c>
      <c r="BL318" s="30" t="str">
        <f>IF(AND(Data!$BK318="DG",Data!$AW318&gt;=15,Data!$S318&gt;=20,Data!$BH318&lt;&gt;Data!$BI318),"MG","LG")</f>
        <v>MG</v>
      </c>
      <c r="BM318" s="30" t="str">
        <f>IF(Data!$BK318="DG",Data!$BH318,IF(Data!$BK318="MG",Data!$BI318,Data!$BJ318))</f>
        <v>DIC</v>
      </c>
      <c r="BN318" s="30" t="str">
        <f>IF(Data!$BL318="DG",Data!$BH318,IF(Data!$BL318="MG",Data!$BI318,Data!$BJ318))</f>
        <v>D</v>
      </c>
      <c r="BO318" s="40"/>
      <c r="BP318" s="40"/>
      <c r="BQ318" s="40"/>
      <c r="BR318" s="41"/>
      <c r="BS318" s="41"/>
      <c r="BT318" s="41" t="str">
        <f>VLOOKUP(Data!$BR318,'Key 1'!$B$1:$D$15,2,FALSE)</f>
        <v>TI</v>
      </c>
      <c r="BU318" s="41" t="str">
        <f>VLOOKUP(Data!$BS318,'Key 1'!$B$1:$D$15,2,FALSE)</f>
        <v>TI</v>
      </c>
      <c r="BV318" s="41">
        <f>VLOOKUP(Data!$BR318,'Key 1'!$B$1:$D$15,3,FALSE)</f>
        <v>0</v>
      </c>
      <c r="BW318" s="41">
        <f>VLOOKUP(Data!$BS318,'Key 1'!$B$1:$D$15,3,FALSE)</f>
        <v>0</v>
      </c>
      <c r="BX318" s="41" t="str">
        <f>IF(Data!$BK318="DG",IF(INT(Data!$BB318)-Data!$BB318&lt;0,"Low","High"),IF(Data!$BK318="MG",IF(INT(Data!$BC318)-Data!$BC318&lt;0,"Low","High"),IF(Data!$BK318="LG",IF(INT(Data!$BD318)-Data!$BD318&lt;0,"Low","High"),"High")))</f>
        <v>Low</v>
      </c>
      <c r="BY318" s="41" t="str">
        <f>IF(Data!$BL318="DG",IF(INT(Data!$BB318)-Data!$BB318&lt;0,"Low","High"),IF(Data!$BL318="MG",IF(INT(Data!$BC318)-Data!$BC318&lt;0,"Low","High"),IF(Data!$BL318="LG",IF(INT(Data!$BD318)-Data!$BD318&lt;0,"Low","High"),"High")))</f>
        <v>High</v>
      </c>
      <c r="BZ318" s="41" t="str">
        <f>IF(AND(Data!$BX318="High",Data!$BY318="High"),"High","Low")</f>
        <v>Low</v>
      </c>
      <c r="CA318" s="41" t="str">
        <f>IF(AND(Data!$BM318=Data!$BT318,Data!$BN318=Data!$BU318),"Matched",IF(Data!$BM318=Data!$BT318,"Sec Missed", IF(Data!$BN318=Data!$BU318," Pri Missed", "Both Missed")))</f>
        <v>Both Missed</v>
      </c>
      <c r="CB318" s="42">
        <v>100.0</v>
      </c>
      <c r="CC318" s="42">
        <v>100.0</v>
      </c>
      <c r="CD318" s="42">
        <v>100.0</v>
      </c>
      <c r="CE318" s="43" t="s">
        <v>0</v>
      </c>
      <c r="CF318" s="43" t="s">
        <v>0</v>
      </c>
      <c r="CG318" s="43" t="s">
        <v>17</v>
      </c>
      <c r="CH318" s="45" t="s">
        <v>0</v>
      </c>
      <c r="CI318" s="43" t="s">
        <v>97</v>
      </c>
      <c r="CJ318" s="42">
        <v>100.0</v>
      </c>
      <c r="CK318" s="43" t="s">
        <v>17</v>
      </c>
      <c r="CL318" s="43" t="s">
        <v>98</v>
      </c>
      <c r="CM318" s="42">
        <v>100.0</v>
      </c>
      <c r="CN318" s="43" t="s">
        <v>103</v>
      </c>
      <c r="CO318" s="1"/>
      <c r="CP318" s="1"/>
      <c r="CQ318" s="1"/>
      <c r="CR318" s="1"/>
      <c r="CS318" s="1"/>
      <c r="CT318" s="1"/>
      <c r="CU318" s="1"/>
    </row>
    <row r="319" ht="48.0" customHeight="1">
      <c r="A319" s="28">
        <v>2473.0</v>
      </c>
      <c r="B319" s="29">
        <v>28.0</v>
      </c>
      <c r="C319" s="30">
        <v>16.0</v>
      </c>
      <c r="D319" s="30">
        <v>20.0</v>
      </c>
      <c r="E319" s="30">
        <v>13.0</v>
      </c>
      <c r="F319" s="30">
        <v>13.0</v>
      </c>
      <c r="G319" s="30">
        <v>3.0</v>
      </c>
      <c r="H319" s="30">
        <v>20.0</v>
      </c>
      <c r="I319" s="30">
        <v>22.0</v>
      </c>
      <c r="J319" s="30">
        <v>22.0</v>
      </c>
      <c r="K319" s="30">
        <v>8.0</v>
      </c>
      <c r="L319" s="30">
        <v>19.0</v>
      </c>
      <c r="M319" s="30">
        <v>15.0</v>
      </c>
      <c r="N319" s="30">
        <v>18.0</v>
      </c>
      <c r="O319" s="31">
        <f>LARGE(Data!$K319:$N319,1)</f>
        <v>19</v>
      </c>
      <c r="P319" s="31">
        <f>LARGE(Data!$K319:$N319,2)</f>
        <v>18</v>
      </c>
      <c r="Q319" s="31">
        <f>LARGE(Data!$K319:$N319,3)</f>
        <v>15</v>
      </c>
      <c r="R319" s="31">
        <f>LARGE(Data!$K319:$N319,4)</f>
        <v>8</v>
      </c>
      <c r="S319" s="32">
        <f>LARGE(Data!$C319:$F319,1)</f>
        <v>20</v>
      </c>
      <c r="T319" s="32">
        <f>LARGE(Data!$C319:$F319,2)</f>
        <v>16</v>
      </c>
      <c r="U319" s="32">
        <f>LARGE(Data!$C319:$F319,3)</f>
        <v>13</v>
      </c>
      <c r="V319" s="32">
        <f>LARGE(Data!$C319:$F319,4)</f>
        <v>13</v>
      </c>
      <c r="W319" s="33">
        <f>LARGE(Data!$G319:$J319,1)</f>
        <v>22</v>
      </c>
      <c r="X319" s="33">
        <f>LARGE(Data!$G319:$J319,2)</f>
        <v>22</v>
      </c>
      <c r="Y319" s="33">
        <f>LARGE(Data!$G319:$J319,3)</f>
        <v>20</v>
      </c>
      <c r="Z319" s="33">
        <f>LARGE(Data!$G319:$J319,4)</f>
        <v>3</v>
      </c>
      <c r="AA319" s="30">
        <f>Data!$O319-Data!$P319</f>
        <v>1</v>
      </c>
      <c r="AB319" s="30">
        <f>Data!$P319-Data!$Q319</f>
        <v>3</v>
      </c>
      <c r="AC319" s="30">
        <f>Data!$Q319-Data!$R319</f>
        <v>7</v>
      </c>
      <c r="AD319" s="30">
        <f>(Data!$AA319+Data!$AB319)/SUM(Data!$AA319:$AC319)</f>
        <v>0.3636363636</v>
      </c>
      <c r="AE319" s="31">
        <f>Data!$AA319^2/SQRT(Data!$AA319^2+Data!$AB319^2+Data!$AC319^2)</f>
        <v>0.130188911</v>
      </c>
      <c r="AF319" s="31">
        <f>Data!$AB319^2/SQRT(Data!$AA319^2+Data!$AB319^2+Data!$AC319^2)</f>
        <v>1.171700199</v>
      </c>
      <c r="AG319" s="31">
        <f>Data!$AC319^2/SQRT(Data!$AA319^2+Data!$AB319^2+Data!$AC319^2)</f>
        <v>6.379256638</v>
      </c>
      <c r="AH319" s="30">
        <f>Data!$S319-Data!$T319</f>
        <v>4</v>
      </c>
      <c r="AI319" s="30">
        <f>Data!$T319-Data!$U319</f>
        <v>3</v>
      </c>
      <c r="AJ319" s="30">
        <f>Data!$U319-Data!$V319</f>
        <v>0</v>
      </c>
      <c r="AK319" s="30">
        <f>(Data!$AH319+Data!$AI319)/(Data!$AH319+Data!$AI319+Data!$AJ319)</f>
        <v>1</v>
      </c>
      <c r="AL319" s="32">
        <f>Data!$AH319^2/SQRT(Data!$AH319^2+Data!$AI319^2+Data!$AJ319^2)</f>
        <v>3.2</v>
      </c>
      <c r="AM319" s="32">
        <f>Data!$AI319^2/SQRT(Data!$AH319^2+Data!$AI319^2+Data!$AJ319^2)</f>
        <v>1.8</v>
      </c>
      <c r="AN319" s="32">
        <f>Data!$AJ319^2/SQRT(Data!$AH319^2+Data!$AI319^2+Data!$AJ319^2)</f>
        <v>0</v>
      </c>
      <c r="AO319" s="30">
        <f>Data!$W319-Data!$X319</f>
        <v>0</v>
      </c>
      <c r="AP319" s="30">
        <f>Data!$X319-Data!$Y319</f>
        <v>2</v>
      </c>
      <c r="AQ319" s="30">
        <f>Data!$Y319-Data!$Z319</f>
        <v>17</v>
      </c>
      <c r="AR319" s="30">
        <f>(Data!$AO319+Data!$AP319)/(Data!$AO319+Data!$AP319+Data!$AQ319)</f>
        <v>0.1052631579</v>
      </c>
      <c r="AS319" s="33">
        <f>Data!$AO319^2/SQRT(Data!$AO319^2+Data!$AP319^2+Data!$AQ319^2)</f>
        <v>0</v>
      </c>
      <c r="AT319" s="33">
        <f>Data!$AP319^2/SQRT(Data!$AO319^2+Data!$AP319^2+Data!$AQ319^2)</f>
        <v>0.2336824951</v>
      </c>
      <c r="AU319" s="33">
        <f>Data!$AQ319^2/SQRT(Data!$AO319^2+Data!$AP319^2+Data!$AQ319^2)</f>
        <v>16.88356027</v>
      </c>
      <c r="AV319" s="34">
        <f>_xlfn.VAR.P(Data!$K319:$N319)</f>
        <v>18.5</v>
      </c>
      <c r="AW319" s="35">
        <f>_xlfn.VAR.P(Data!$C319:$F319)</f>
        <v>8.25</v>
      </c>
      <c r="AX319" s="36">
        <f>_xlfn.VAR.P(Data!$G319:$J319)</f>
        <v>63.6875</v>
      </c>
      <c r="AY319" s="37"/>
      <c r="AZ319" s="38"/>
      <c r="BA319" s="39"/>
      <c r="BB319" s="30" t="str">
        <f>IF(AND(Data!$AE319&gt;Data!$AF319,Data!$AE319&gt;Data!$AG319),"1",IF(AND(Data!$AF319&gt;Data!$AE319,Data!$AF319&gt;Data!$AG319),IF(Data!$AF319&lt;2.5*Data!$AE319,"1.2",IF(OR(Data!$AE319&gt;2.5,Data!$AE319+Data!$AF319+Data!$AG319&lt;9),"2.2","2")),IF(AND(Data!$AG319&gt;3.5*Data!$AE319,Data!$AG319&gt;3.5*Data!$AF319,Data!$AE319+Data!$AF319+Data!$AG319&gt;11,Data!$AE319+Data!$AF319&lt;2,Data!$Q319&gt;=18),"3",IF((Data!$AE319&gt;3*Data!$AF319),"1.3",IF(AND(Data!$AF319&gt;3*Data!$AE319,Data!$AF319&gt;2),"2.3","3.3")))))</f>
        <v>3.3</v>
      </c>
      <c r="BC319" s="30" t="str">
        <f>IF(AND(Data!$AL319&gt;Data!$AM319,Data!$AL319&gt;Data!$AN319),"1",IF(AND(Data!$AM319&gt;Data!$AL319,Data!$AM319&gt;Data!$AN319),IF(Data!$AM319&lt;2.5*Data!$AL319,"1.2",IF(OR(Data!$AL319&gt;2.5,Data!$AL319+Data!$AM319+Data!$AN319&lt;9),"2.2","2")),IF(AND(Data!$AN319&gt;3.5*Data!$AL319,Data!$AN319&gt;3.5*Data!$AM319,Data!$AL319+Data!$AM319+Data!$AN319&gt;11,Data!$AL319+Data!$AM319&lt;2,Data!$U319&gt;=18),"3",IF((Data!$AL319&gt;3*Data!$AM319),"1.3",IF(AND(Data!$AM319&gt;3*Data!$AL319,Data!$AM319&gt;2),"2.3","3.3")))))</f>
        <v>1</v>
      </c>
      <c r="BD319" s="30" t="str">
        <f>IF(AND(Data!$AS319&gt;Data!$AT319,Data!$AS319&gt;Data!$AU319),"1",IF(AND(Data!$AT319&gt;Data!$AS319,Data!$AT319&gt;Data!$AU319),IF(Data!$AT319&lt;2.5*Data!$AS319,"1.2",IF(OR(Data!$AS319&gt;2.5,Data!$AS319+Data!$AT319+Data!$AU319&lt;9),"2.2","2")),IF(AND(Data!$AU319&gt;3.5*Data!$AS319,Data!$AU319&gt;3.5*Data!$AT319,Data!$AS319+Data!$AT319+Data!$AU319&gt;11,Data!$AS319+Data!$AT319&lt;2,Data!$Y319&gt;=18),"3",IF((Data!$AS319&gt;3*Data!$AT319),"1.3",IF(AND(Data!$AT319&gt;3*Data!$AS319,Data!$AT319&gt;2),"2.3","3.3")))))</f>
        <v>3</v>
      </c>
      <c r="BE319" s="30" t="str">
        <f t="array" ref="BE319">XLOOKUP(Data!$O319,Data!$K319:$N319,$K$1:$N$1,"?",0,1)&amp;XLOOKUP(Data!$P319,Data!$K319:$N319,$K$1:$N$1,"?",0,1)&amp;XLOOKUP(Data!$Q319,Data!$K319:$N319,$K$1:$N$1,"?",0,1)</f>
        <v>ICS</v>
      </c>
      <c r="BF319" s="30" t="str">
        <f t="array" ref="BF319">XLOOKUP(Data!$S319,Data!$C319:$F319,$C$1:$F$1,"?",0,1)&amp;XLOOKUP(Data!$T319,Data!$C319:$F319,$C$1:$F$1,"?",0,1)&amp;XLOOKUP(Data!$U319,Data!$C319:$F319,$C$1:$F$1,"?",0,1)</f>
        <v>IDS</v>
      </c>
      <c r="BG319" s="30" t="str">
        <f t="array" ref="BG319">XLOOKUP(Data!$W319,Data!$G319:$J319,$G$1:$J$1,"?",0,1)&amp;XLOOKUP(Data!$X319,Data!$G319:$J319,$G$1:$J$1,"?",0,1)&amp;XLOOKUP(Data!$Y319,Data!$G319:$J319,$G$1:$J$1,"?",0,1)</f>
        <v>SSI</v>
      </c>
      <c r="BH319" s="30" t="str">
        <f>VLOOKUP(LEFT(Data!$BE319,Data!$BB319),'Key 2'!$A$1:$C$40,2,FALSE)</f>
        <v>ISC</v>
      </c>
      <c r="BI319" s="30" t="str">
        <f>VLOOKUP(LEFT(Data!$BF319,Data!$BC319),'Key 2'!$A$1:$C$40,2,FALSE)</f>
        <v>I</v>
      </c>
      <c r="BJ319" s="30" t="str">
        <f>VLOOKUP(LEFT(Data!$BG319,Data!$BD319),'Key 2'!$A$1:$C$40,2,FALSE)</f>
        <v>#N/A</v>
      </c>
      <c r="BK319" s="30" t="str">
        <f>IF(AND(Data!$AV319&gt;=15,Data!$O319&gt;=20),"DG",IF(AND(Data!$AW319&gt;=15,Data!$S319&gt;=20),"MG",IF(AND(Data!$AV319&gt;=15,Data!$W319&gt;=20),"LG","0")))</f>
        <v>LG</v>
      </c>
      <c r="BL319" s="30" t="str">
        <f>IF(AND(Data!$BK319="DG",Data!$AW319&gt;=15,Data!$S319&gt;=20,Data!$BH319&lt;&gt;Data!$BI319),"MG","LG")</f>
        <v>LG</v>
      </c>
      <c r="BM319" s="30" t="str">
        <f>IF(Data!$BK319="DG",Data!$BH319,IF(Data!$BK319="MG",Data!$BI319,Data!$BJ319))</f>
        <v>#N/A</v>
      </c>
      <c r="BN319" s="30" t="str">
        <f>IF(Data!$BL319="DG",Data!$BH319,IF(Data!$BL319="MG",Data!$BI319,Data!$BJ319))</f>
        <v>#N/A</v>
      </c>
      <c r="BO319" s="40"/>
      <c r="BP319" s="40"/>
      <c r="BQ319" s="40"/>
      <c r="BR319" s="41"/>
      <c r="BS319" s="41"/>
      <c r="BT319" s="41" t="str">
        <f>VLOOKUP(Data!$BR319,'Key 1'!$B$1:$D$15,2,FALSE)</f>
        <v>TI</v>
      </c>
      <c r="BU319" s="41" t="str">
        <f>VLOOKUP(Data!$BS319,'Key 1'!$B$1:$D$15,2,FALSE)</f>
        <v>TI</v>
      </c>
      <c r="BV319" s="41">
        <f>VLOOKUP(Data!$BR319,'Key 1'!$B$1:$D$15,3,FALSE)</f>
        <v>0</v>
      </c>
      <c r="BW319" s="41">
        <f>VLOOKUP(Data!$BS319,'Key 1'!$B$1:$D$15,3,FALSE)</f>
        <v>0</v>
      </c>
      <c r="BX319" s="41" t="str">
        <f>IF(Data!$BK319="DG",IF(INT(Data!$BB319)-Data!$BB319&lt;0,"Low","High"),IF(Data!$BK319="MG",IF(INT(Data!$BC319)-Data!$BC319&lt;0,"Low","High"),IF(Data!$BK319="LG",IF(INT(Data!$BD319)-Data!$BD319&lt;0,"Low","High"),"High")))</f>
        <v>High</v>
      </c>
      <c r="BY319" s="41" t="str">
        <f>IF(Data!$BL319="DG",IF(INT(Data!$BB319)-Data!$BB319&lt;0,"Low","High"),IF(Data!$BL319="MG",IF(INT(Data!$BC319)-Data!$BC319&lt;0,"Low","High"),IF(Data!$BL319="LG",IF(INT(Data!$BD319)-Data!$BD319&lt;0,"Low","High"),"High")))</f>
        <v>High</v>
      </c>
      <c r="BZ319" s="41" t="str">
        <f>IF(AND(Data!$BX319="High",Data!$BY319="High"),"High","Low")</f>
        <v>High</v>
      </c>
      <c r="CA319" s="41" t="str">
        <f>IF(AND(Data!$BM319=Data!$BT319,Data!$BN319=Data!$BU319),"Matched",IF(Data!$BM319=Data!$BT319,"Sec Missed", IF(Data!$BN319=Data!$BU319," Pri Missed", "Both Missed")))</f>
        <v>#N/A</v>
      </c>
      <c r="CB319" s="42">
        <v>100.0</v>
      </c>
      <c r="CC319" s="43" t="s">
        <v>100</v>
      </c>
      <c r="CD319" s="42">
        <v>100.0</v>
      </c>
      <c r="CE319" s="43" t="s">
        <v>108</v>
      </c>
      <c r="CF319" s="44"/>
      <c r="CG319" s="43" t="s">
        <v>108</v>
      </c>
      <c r="CH319" s="45" t="s">
        <v>108</v>
      </c>
      <c r="CI319" s="43" t="s">
        <v>97</v>
      </c>
      <c r="CJ319" s="42">
        <v>100.0</v>
      </c>
      <c r="CK319" s="43" t="s">
        <v>108</v>
      </c>
      <c r="CL319" s="43" t="s">
        <v>98</v>
      </c>
      <c r="CM319" s="42">
        <v>100.0</v>
      </c>
      <c r="CN319" s="43" t="s">
        <v>99</v>
      </c>
      <c r="CO319" s="1"/>
      <c r="CP319" s="1"/>
      <c r="CQ319" s="1"/>
      <c r="CR319" s="1"/>
      <c r="CS319" s="1"/>
      <c r="CT319" s="1"/>
      <c r="CU319" s="1"/>
    </row>
    <row r="320" ht="48.0" customHeight="1">
      <c r="A320" s="28">
        <v>2474.0</v>
      </c>
      <c r="B320" s="29">
        <v>28.0</v>
      </c>
      <c r="C320" s="30">
        <v>12.0</v>
      </c>
      <c r="D320" s="30">
        <v>9.0</v>
      </c>
      <c r="E320" s="30">
        <v>10.0</v>
      </c>
      <c r="F320" s="30">
        <v>27.16666666666668</v>
      </c>
      <c r="G320" s="30">
        <v>9.0</v>
      </c>
      <c r="H320" s="30">
        <v>10.0</v>
      </c>
      <c r="I320" s="30">
        <v>12.0</v>
      </c>
      <c r="J320" s="30">
        <v>27.0</v>
      </c>
      <c r="K320" s="30">
        <v>10.0</v>
      </c>
      <c r="L320" s="30">
        <v>8.0</v>
      </c>
      <c r="M320" s="30">
        <v>9.5</v>
      </c>
      <c r="N320" s="30">
        <v>25.999999999999993</v>
      </c>
      <c r="O320" s="31">
        <f>LARGE(Data!$K320:$N320,1)</f>
        <v>26</v>
      </c>
      <c r="P320" s="31">
        <f>LARGE(Data!$K320:$N320,2)</f>
        <v>10</v>
      </c>
      <c r="Q320" s="31">
        <f>LARGE(Data!$K320:$N320,3)</f>
        <v>9.5</v>
      </c>
      <c r="R320" s="31">
        <f>LARGE(Data!$K320:$N320,4)</f>
        <v>8</v>
      </c>
      <c r="S320" s="32">
        <f>LARGE(Data!$C320:$F320,1)</f>
        <v>27.16666667</v>
      </c>
      <c r="T320" s="32">
        <f>LARGE(Data!$C320:$F320,2)</f>
        <v>12</v>
      </c>
      <c r="U320" s="32">
        <f>LARGE(Data!$C320:$F320,3)</f>
        <v>10</v>
      </c>
      <c r="V320" s="32">
        <f>LARGE(Data!$C320:$F320,4)</f>
        <v>9</v>
      </c>
      <c r="W320" s="33">
        <f>LARGE(Data!$G320:$J320,1)</f>
        <v>27</v>
      </c>
      <c r="X320" s="33">
        <f>LARGE(Data!$G320:$J320,2)</f>
        <v>12</v>
      </c>
      <c r="Y320" s="33">
        <f>LARGE(Data!$G320:$J320,3)</f>
        <v>10</v>
      </c>
      <c r="Z320" s="33">
        <f>LARGE(Data!$G320:$J320,4)</f>
        <v>9</v>
      </c>
      <c r="AA320" s="30">
        <f>Data!$O320-Data!$P320</f>
        <v>16</v>
      </c>
      <c r="AB320" s="30">
        <f>Data!$P320-Data!$Q320</f>
        <v>0.5</v>
      </c>
      <c r="AC320" s="30">
        <f>Data!$Q320-Data!$R320</f>
        <v>1.5</v>
      </c>
      <c r="AD320" s="30">
        <f>(Data!$AA320+Data!$AB320)/SUM(Data!$AA320:$AC320)</f>
        <v>0.9166666667</v>
      </c>
      <c r="AE320" s="31">
        <f>Data!$AA320^2/SQRT(Data!$AA320^2+Data!$AB320^2+Data!$AC320^2)</f>
        <v>15.92244259</v>
      </c>
      <c r="AF320" s="31">
        <f>Data!$AB320^2/SQRT(Data!$AA320^2+Data!$AB320^2+Data!$AC320^2)</f>
        <v>0.01554926034</v>
      </c>
      <c r="AG320" s="31">
        <f>Data!$AC320^2/SQRT(Data!$AA320^2+Data!$AB320^2+Data!$AC320^2)</f>
        <v>0.1399433431</v>
      </c>
      <c r="AH320" s="30">
        <f>Data!$S320-Data!$T320</f>
        <v>15.16666667</v>
      </c>
      <c r="AI320" s="30">
        <f>Data!$T320-Data!$U320</f>
        <v>2</v>
      </c>
      <c r="AJ320" s="30">
        <f>Data!$U320-Data!$V320</f>
        <v>1</v>
      </c>
      <c r="AK320" s="30">
        <f>(Data!$AH320+Data!$AI320)/(Data!$AH320+Data!$AI320+Data!$AJ320)</f>
        <v>0.9449541284</v>
      </c>
      <c r="AL320" s="32">
        <f>Data!$AH320^2/SQRT(Data!$AH320^2+Data!$AI320^2+Data!$AJ320^2)</f>
        <v>15.00447094</v>
      </c>
      <c r="AM320" s="32">
        <f>Data!$AI320^2/SQRT(Data!$AH320^2+Data!$AI320^2+Data!$AJ320^2)</f>
        <v>0.2609158091</v>
      </c>
      <c r="AN320" s="32">
        <f>Data!$AJ320^2/SQRT(Data!$AH320^2+Data!$AI320^2+Data!$AJ320^2)</f>
        <v>0.06522895228</v>
      </c>
      <c r="AO320" s="30">
        <f>Data!$W320-Data!$X320</f>
        <v>15</v>
      </c>
      <c r="AP320" s="30">
        <f>Data!$X320-Data!$Y320</f>
        <v>2</v>
      </c>
      <c r="AQ320" s="30">
        <f>Data!$Y320-Data!$Z320</f>
        <v>1</v>
      </c>
      <c r="AR320" s="30">
        <f>(Data!$AO320+Data!$AP320)/(Data!$AO320+Data!$AP320+Data!$AQ320)</f>
        <v>0.9444444444</v>
      </c>
      <c r="AS320" s="33">
        <f>Data!$AO320^2/SQRT(Data!$AO320^2+Data!$AP320^2+Data!$AQ320^2)</f>
        <v>14.83606065</v>
      </c>
      <c r="AT320" s="33">
        <f>Data!$AP320^2/SQRT(Data!$AO320^2+Data!$AP320^2+Data!$AQ320^2)</f>
        <v>0.2637521894</v>
      </c>
      <c r="AU320" s="33">
        <f>Data!$AQ320^2/SQRT(Data!$AO320^2+Data!$AP320^2+Data!$AQ320^2)</f>
        <v>0.06593804734</v>
      </c>
      <c r="AV320" s="34">
        <f>_xlfn.VAR.P(Data!$K320:$N320)</f>
        <v>53.671875</v>
      </c>
      <c r="AW320" s="35">
        <f>_xlfn.VAR.P(Data!$C320:$F320)</f>
        <v>54.296875</v>
      </c>
      <c r="AX320" s="36">
        <f>_xlfn.VAR.P(Data!$G320:$J320)</f>
        <v>53.25</v>
      </c>
      <c r="AY320" s="37"/>
      <c r="AZ320" s="38"/>
      <c r="BA320" s="39"/>
      <c r="BB320" s="30" t="str">
        <f>IF(AND(Data!$AE320&gt;Data!$AF320,Data!$AE320&gt;Data!$AG320),"1",IF(AND(Data!$AF320&gt;Data!$AE320,Data!$AF320&gt;Data!$AG320),IF(Data!$AF320&lt;2.5*Data!$AE320,"1.2",IF(OR(Data!$AE320&gt;2.5,Data!$AE320+Data!$AF320+Data!$AG320&lt;9),"2.2","2")),IF(AND(Data!$AG320&gt;3.5*Data!$AE320,Data!$AG320&gt;3.5*Data!$AF320,Data!$AE320+Data!$AF320+Data!$AG320&gt;11,Data!$AE320+Data!$AF320&lt;2,Data!$Q320&gt;=18),"3",IF((Data!$AE320&gt;3*Data!$AF320),"1.3",IF(AND(Data!$AF320&gt;3*Data!$AE320,Data!$AF320&gt;2),"2.3","3.3")))))</f>
        <v>1</v>
      </c>
      <c r="BC320" s="30" t="str">
        <f>IF(AND(Data!$AL320&gt;Data!$AM320,Data!$AL320&gt;Data!$AN320),"1",IF(AND(Data!$AM320&gt;Data!$AL320,Data!$AM320&gt;Data!$AN320),IF(Data!$AM320&lt;2.5*Data!$AL320,"1.2",IF(OR(Data!$AL320&gt;2.5,Data!$AL320+Data!$AM320+Data!$AN320&lt;9),"2.2","2")),IF(AND(Data!$AN320&gt;3.5*Data!$AL320,Data!$AN320&gt;3.5*Data!$AM320,Data!$AL320+Data!$AM320+Data!$AN320&gt;11,Data!$AL320+Data!$AM320&lt;2,Data!$U320&gt;=18),"3",IF((Data!$AL320&gt;3*Data!$AM320),"1.3",IF(AND(Data!$AM320&gt;3*Data!$AL320,Data!$AM320&gt;2),"2.3","3.3")))))</f>
        <v>1</v>
      </c>
      <c r="BD320" s="30" t="str">
        <f>IF(AND(Data!$AS320&gt;Data!$AT320,Data!$AS320&gt;Data!$AU320),"1",IF(AND(Data!$AT320&gt;Data!$AS320,Data!$AT320&gt;Data!$AU320),IF(Data!$AT320&lt;2.5*Data!$AS320,"1.2",IF(OR(Data!$AS320&gt;2.5,Data!$AS320+Data!$AT320+Data!$AU320&lt;9),"2.2","2")),IF(AND(Data!$AU320&gt;3.5*Data!$AS320,Data!$AU320&gt;3.5*Data!$AT320,Data!$AS320+Data!$AT320+Data!$AU320&gt;11,Data!$AS320+Data!$AT320&lt;2,Data!$Y320&gt;=18),"3",IF((Data!$AS320&gt;3*Data!$AT320),"1.3",IF(AND(Data!$AT320&gt;3*Data!$AS320,Data!$AT320&gt;2),"2.3","3.3")))))</f>
        <v>1</v>
      </c>
      <c r="BE320" s="30" t="str">
        <f t="array" ref="BE320">XLOOKUP(Data!$O320,Data!$K320:$N320,$K$1:$N$1,"?",0,1)&amp;XLOOKUP(Data!$P320,Data!$K320:$N320,$K$1:$N$1,"?",0,1)&amp;XLOOKUP(Data!$Q320,Data!$K320:$N320,$K$1:$N$1,"?",0,1)</f>
        <v>CDS</v>
      </c>
      <c r="BF320" s="30" t="str">
        <f t="array" ref="BF320">XLOOKUP(Data!$S320,Data!$C320:$F320,$C$1:$F$1,"?",0,1)&amp;XLOOKUP(Data!$T320,Data!$C320:$F320,$C$1:$F$1,"?",0,1)&amp;XLOOKUP(Data!$U320,Data!$C320:$F320,$C$1:$F$1,"?",0,1)</f>
        <v>CDS</v>
      </c>
      <c r="BG320" s="30" t="str">
        <f t="array" ref="BG320">XLOOKUP(Data!$W320,Data!$G320:$J320,$G$1:$J$1,"?",0,1)&amp;XLOOKUP(Data!$X320,Data!$G320:$J320,$G$1:$J$1,"?",0,1)&amp;XLOOKUP(Data!$Y320,Data!$G320:$J320,$G$1:$J$1,"?",0,1)</f>
        <v>CSI</v>
      </c>
      <c r="BH320" s="30" t="str">
        <f>VLOOKUP(LEFT(Data!$BE320,Data!$BB320),'Key 2'!$A$1:$C$40,2,FALSE)</f>
        <v>C</v>
      </c>
      <c r="BI320" s="30" t="str">
        <f>VLOOKUP(LEFT(Data!$BF320,Data!$BC320),'Key 2'!$A$1:$C$40,2,FALSE)</f>
        <v>C</v>
      </c>
      <c r="BJ320" s="30" t="str">
        <f>VLOOKUP(LEFT(Data!$BG320,Data!$BD320),'Key 2'!$A$1:$C$40,2,FALSE)</f>
        <v>C</v>
      </c>
      <c r="BK320" s="30" t="str">
        <f>IF(AND(Data!$AV320&gt;=15,Data!$O320&gt;=20),"DG",IF(AND(Data!$AW320&gt;=15,Data!$S320&gt;=20),"MG",IF(AND(Data!$AV320&gt;=15,Data!$W320&gt;=20),"LG","0")))</f>
        <v>DG</v>
      </c>
      <c r="BL320" s="30" t="str">
        <f>IF(AND(Data!$BK320="DG",Data!$AW320&gt;=15,Data!$S320&gt;=20,Data!$BH320&lt;&gt;Data!$BI320),"MG","LG")</f>
        <v>LG</v>
      </c>
      <c r="BM320" s="30" t="str">
        <f>IF(Data!$BK320="DG",Data!$BH320,IF(Data!$BK320="MG",Data!$BI320,Data!$BJ320))</f>
        <v>C</v>
      </c>
      <c r="BN320" s="30" t="str">
        <f>IF(Data!$BL320="DG",Data!$BH320,IF(Data!$BL320="MG",Data!$BI320,Data!$BJ320))</f>
        <v>C</v>
      </c>
      <c r="BO320" s="40"/>
      <c r="BP320" s="40"/>
      <c r="BQ320" s="40"/>
      <c r="BR320" s="41"/>
      <c r="BS320" s="41"/>
      <c r="BT320" s="41" t="str">
        <f>VLOOKUP(Data!$BR320,'Key 1'!$B$1:$D$15,2,FALSE)</f>
        <v>TI</v>
      </c>
      <c r="BU320" s="41" t="str">
        <f>VLOOKUP(Data!$BS320,'Key 1'!$B$1:$D$15,2,FALSE)</f>
        <v>TI</v>
      </c>
      <c r="BV320" s="41">
        <f>VLOOKUP(Data!$BR320,'Key 1'!$B$1:$D$15,3,FALSE)</f>
        <v>0</v>
      </c>
      <c r="BW320" s="41">
        <f>VLOOKUP(Data!$BS320,'Key 1'!$B$1:$D$15,3,FALSE)</f>
        <v>0</v>
      </c>
      <c r="BX320" s="41" t="str">
        <f>IF(Data!$BK320="DG",IF(INT(Data!$BB320)-Data!$BB320&lt;0,"Low","High"),IF(Data!$BK320="MG",IF(INT(Data!$BC320)-Data!$BC320&lt;0,"Low","High"),IF(Data!$BK320="LG",IF(INT(Data!$BD320)-Data!$BD320&lt;0,"Low","High"),"High")))</f>
        <v>High</v>
      </c>
      <c r="BY320" s="41" t="str">
        <f>IF(Data!$BL320="DG",IF(INT(Data!$BB320)-Data!$BB320&lt;0,"Low","High"),IF(Data!$BL320="MG",IF(INT(Data!$BC320)-Data!$BC320&lt;0,"Low","High"),IF(Data!$BL320="LG",IF(INT(Data!$BD320)-Data!$BD320&lt;0,"Low","High"),"High")))</f>
        <v>High</v>
      </c>
      <c r="BZ320" s="41" t="str">
        <f>IF(AND(Data!$BX320="High",Data!$BY320="High"),"High","Low")</f>
        <v>High</v>
      </c>
      <c r="CA320" s="41" t="str">
        <f>IF(AND(Data!$BM320=Data!$BT320,Data!$BN320=Data!$BU320),"Matched",IF(Data!$BM320=Data!$BT320,"Sec Missed", IF(Data!$BN320=Data!$BU320," Pri Missed", "Both Missed")))</f>
        <v>Both Missed</v>
      </c>
      <c r="CB320" s="42">
        <v>100.0</v>
      </c>
      <c r="CC320" s="42">
        <v>100.0</v>
      </c>
      <c r="CD320" s="42">
        <v>100.0</v>
      </c>
      <c r="CE320" s="43" t="s">
        <v>3</v>
      </c>
      <c r="CF320" s="43" t="s">
        <v>3</v>
      </c>
      <c r="CG320" s="43" t="s">
        <v>3</v>
      </c>
      <c r="CH320" s="45" t="s">
        <v>3</v>
      </c>
      <c r="CI320" s="43" t="s">
        <v>97</v>
      </c>
      <c r="CJ320" s="42">
        <v>100.0</v>
      </c>
      <c r="CK320" s="43" t="s">
        <v>3</v>
      </c>
      <c r="CL320" s="43" t="s">
        <v>98</v>
      </c>
      <c r="CM320" s="42">
        <v>100.0</v>
      </c>
      <c r="CN320" s="43" t="s">
        <v>104</v>
      </c>
      <c r="CO320" s="1"/>
      <c r="CP320" s="1"/>
      <c r="CQ320" s="1"/>
      <c r="CR320" s="1"/>
      <c r="CS320" s="1"/>
      <c r="CT320" s="1"/>
      <c r="CU320" s="1"/>
    </row>
    <row r="321" ht="48.0" customHeight="1">
      <c r="A321" s="28">
        <v>2475.0</v>
      </c>
      <c r="B321" s="29">
        <v>28.0</v>
      </c>
      <c r="C321" s="30">
        <v>19.0</v>
      </c>
      <c r="D321" s="30">
        <v>16.0</v>
      </c>
      <c r="E321" s="30">
        <v>18.0</v>
      </c>
      <c r="F321" s="30">
        <v>16.0</v>
      </c>
      <c r="G321" s="30">
        <v>18.0</v>
      </c>
      <c r="H321" s="30">
        <v>20.0</v>
      </c>
      <c r="I321" s="30">
        <v>5.0</v>
      </c>
      <c r="J321" s="30">
        <v>18.5</v>
      </c>
      <c r="K321" s="30">
        <v>17.0</v>
      </c>
      <c r="L321" s="30">
        <v>17.5</v>
      </c>
      <c r="M321" s="30">
        <v>11.0</v>
      </c>
      <c r="N321" s="30">
        <v>18.0</v>
      </c>
      <c r="O321" s="31">
        <f>LARGE(Data!$K321:$N321,1)</f>
        <v>18</v>
      </c>
      <c r="P321" s="31">
        <f>LARGE(Data!$K321:$N321,2)</f>
        <v>17.5</v>
      </c>
      <c r="Q321" s="31">
        <f>LARGE(Data!$K321:$N321,3)</f>
        <v>17</v>
      </c>
      <c r="R321" s="31">
        <f>LARGE(Data!$K321:$N321,4)</f>
        <v>11</v>
      </c>
      <c r="S321" s="32">
        <f>LARGE(Data!$C321:$F321,1)</f>
        <v>19</v>
      </c>
      <c r="T321" s="32">
        <f>LARGE(Data!$C321:$F321,2)</f>
        <v>18</v>
      </c>
      <c r="U321" s="32">
        <f>LARGE(Data!$C321:$F321,3)</f>
        <v>16</v>
      </c>
      <c r="V321" s="32">
        <f>LARGE(Data!$C321:$F321,4)</f>
        <v>16</v>
      </c>
      <c r="W321" s="33">
        <f>LARGE(Data!$G321:$J321,1)</f>
        <v>20</v>
      </c>
      <c r="X321" s="33">
        <f>LARGE(Data!$G321:$J321,2)</f>
        <v>18.5</v>
      </c>
      <c r="Y321" s="33">
        <f>LARGE(Data!$G321:$J321,3)</f>
        <v>18</v>
      </c>
      <c r="Z321" s="33">
        <f>LARGE(Data!$G321:$J321,4)</f>
        <v>5</v>
      </c>
      <c r="AA321" s="30">
        <f>Data!$O321-Data!$P321</f>
        <v>0.5</v>
      </c>
      <c r="AB321" s="30">
        <f>Data!$P321-Data!$Q321</f>
        <v>0.5</v>
      </c>
      <c r="AC321" s="30">
        <f>Data!$Q321-Data!$R321</f>
        <v>6</v>
      </c>
      <c r="AD321" s="30">
        <f>(Data!$AA321+Data!$AB321)/SUM(Data!$AA321:$AC321)</f>
        <v>0.1428571429</v>
      </c>
      <c r="AE321" s="31">
        <f>Data!$AA321^2/SQRT(Data!$AA321^2+Data!$AB321^2+Data!$AC321^2)</f>
        <v>0.04138029443</v>
      </c>
      <c r="AF321" s="31">
        <f>Data!$AB321^2/SQRT(Data!$AA321^2+Data!$AB321^2+Data!$AC321^2)</f>
        <v>0.04138029443</v>
      </c>
      <c r="AG321" s="31">
        <f>Data!$AC321^2/SQRT(Data!$AA321^2+Data!$AB321^2+Data!$AC321^2)</f>
        <v>5.958762398</v>
      </c>
      <c r="AH321" s="30">
        <f>Data!$S321-Data!$T321</f>
        <v>1</v>
      </c>
      <c r="AI321" s="30">
        <f>Data!$T321-Data!$U321</f>
        <v>2</v>
      </c>
      <c r="AJ321" s="30">
        <f>Data!$U321-Data!$V321</f>
        <v>0</v>
      </c>
      <c r="AK321" s="30">
        <f>(Data!$AH321+Data!$AI321)/(Data!$AH321+Data!$AI321+Data!$AJ321)</f>
        <v>1</v>
      </c>
      <c r="AL321" s="32">
        <f>Data!$AH321^2/SQRT(Data!$AH321^2+Data!$AI321^2+Data!$AJ321^2)</f>
        <v>0.4472135955</v>
      </c>
      <c r="AM321" s="32">
        <f>Data!$AI321^2/SQRT(Data!$AH321^2+Data!$AI321^2+Data!$AJ321^2)</f>
        <v>1.788854382</v>
      </c>
      <c r="AN321" s="32">
        <f>Data!$AJ321^2/SQRT(Data!$AH321^2+Data!$AI321^2+Data!$AJ321^2)</f>
        <v>0</v>
      </c>
      <c r="AO321" s="30">
        <f>Data!$W321-Data!$X321</f>
        <v>1.5</v>
      </c>
      <c r="AP321" s="30">
        <f>Data!$X321-Data!$Y321</f>
        <v>0.5</v>
      </c>
      <c r="AQ321" s="30">
        <f>Data!$Y321-Data!$Z321</f>
        <v>13</v>
      </c>
      <c r="AR321" s="30">
        <f>(Data!$AO321+Data!$AP321)/(Data!$AO321+Data!$AP321+Data!$AQ321)</f>
        <v>0.1333333333</v>
      </c>
      <c r="AS321" s="33">
        <f>Data!$AO321^2/SQRT(Data!$AO321^2+Data!$AP321^2+Data!$AQ321^2)</f>
        <v>0.1718107984</v>
      </c>
      <c r="AT321" s="33">
        <f>Data!$AP321^2/SQRT(Data!$AO321^2+Data!$AP321^2+Data!$AQ321^2)</f>
        <v>0.01909008871</v>
      </c>
      <c r="AU321" s="33">
        <f>Data!$AQ321^2/SQRT(Data!$AO321^2+Data!$AP321^2+Data!$AQ321^2)</f>
        <v>12.90489997</v>
      </c>
      <c r="AV321" s="34">
        <f>_xlfn.VAR.P(Data!$K321:$N321)</f>
        <v>8.046875</v>
      </c>
      <c r="AW321" s="35">
        <f>_xlfn.VAR.P(Data!$C321:$F321)</f>
        <v>1.6875</v>
      </c>
      <c r="AX321" s="36">
        <f>_xlfn.VAR.P(Data!$G321:$J321)</f>
        <v>36.421875</v>
      </c>
      <c r="AY321" s="37"/>
      <c r="AZ321" s="38"/>
      <c r="BA321" s="39"/>
      <c r="BB321" s="30" t="str">
        <f>IF(AND(Data!$AE321&gt;Data!$AF321,Data!$AE321&gt;Data!$AG321),"1",IF(AND(Data!$AF321&gt;Data!$AE321,Data!$AF321&gt;Data!$AG321),IF(Data!$AF321&lt;2.5*Data!$AE321,"1.2",IF(OR(Data!$AE321&gt;2.5,Data!$AE321+Data!$AF321+Data!$AG321&lt;9),"2.2","2")),IF(AND(Data!$AG321&gt;3.5*Data!$AE321,Data!$AG321&gt;3.5*Data!$AF321,Data!$AE321+Data!$AF321+Data!$AG321&gt;11,Data!$AE321+Data!$AF321&lt;2,Data!$Q321&gt;=18),"3",IF((Data!$AE321&gt;3*Data!$AF321),"1.3",IF(AND(Data!$AF321&gt;3*Data!$AE321,Data!$AF321&gt;2),"2.3","3.3")))))</f>
        <v>3.3</v>
      </c>
      <c r="BC321" s="30" t="str">
        <f>IF(AND(Data!$AL321&gt;Data!$AM321,Data!$AL321&gt;Data!$AN321),"1",IF(AND(Data!$AM321&gt;Data!$AL321,Data!$AM321&gt;Data!$AN321),IF(Data!$AM321&lt;2.5*Data!$AL321,"1.2",IF(OR(Data!$AL321&gt;2.5,Data!$AL321+Data!$AM321+Data!$AN321&lt;9),"2.2","2")),IF(AND(Data!$AN321&gt;3.5*Data!$AL321,Data!$AN321&gt;3.5*Data!$AM321,Data!$AL321+Data!$AM321+Data!$AN321&gt;11,Data!$AL321+Data!$AM321&lt;2,Data!$U321&gt;=18),"3",IF((Data!$AL321&gt;3*Data!$AM321),"1.3",IF(AND(Data!$AM321&gt;3*Data!$AL321,Data!$AM321&gt;2),"2.3","3.3")))))</f>
        <v>2.2</v>
      </c>
      <c r="BD321" s="30" t="str">
        <f>IF(AND(Data!$AS321&gt;Data!$AT321,Data!$AS321&gt;Data!$AU321),"1",IF(AND(Data!$AT321&gt;Data!$AS321,Data!$AT321&gt;Data!$AU321),IF(Data!$AT321&lt;2.5*Data!$AS321,"1.2",IF(OR(Data!$AS321&gt;2.5,Data!$AS321+Data!$AT321+Data!$AU321&lt;9),"2.2","2")),IF(AND(Data!$AU321&gt;3.5*Data!$AS321,Data!$AU321&gt;3.5*Data!$AT321,Data!$AS321+Data!$AT321+Data!$AU321&gt;11,Data!$AS321+Data!$AT321&lt;2,Data!$Y321&gt;=18),"3",IF((Data!$AS321&gt;3*Data!$AT321),"1.3",IF(AND(Data!$AT321&gt;3*Data!$AS321,Data!$AT321&gt;2),"2.3","3.3")))))</f>
        <v>3</v>
      </c>
      <c r="BE321" s="30" t="str">
        <f t="array" ref="BE321">XLOOKUP(Data!$O321,Data!$K321:$N321,$K$1:$N$1,"?",0,1)&amp;XLOOKUP(Data!$P321,Data!$K321:$N321,$K$1:$N$1,"?",0,1)&amp;XLOOKUP(Data!$Q321,Data!$K321:$N321,$K$1:$N$1,"?",0,1)</f>
        <v>CID</v>
      </c>
      <c r="BF321" s="30" t="str">
        <f t="array" ref="BF321">XLOOKUP(Data!$S321,Data!$C321:$F321,$C$1:$F$1,"?",0,1)&amp;XLOOKUP(Data!$T321,Data!$C321:$F321,$C$1:$F$1,"?",0,1)&amp;XLOOKUP(Data!$U321,Data!$C321:$F321,$C$1:$F$1,"?",0,1)</f>
        <v>DSI</v>
      </c>
      <c r="BG321" s="30" t="str">
        <f t="array" ref="BG321">XLOOKUP(Data!$W321,Data!$G321:$J321,$G$1:$J$1,"?",0,1)&amp;XLOOKUP(Data!$X321,Data!$G321:$J321,$G$1:$J$1,"?",0,1)&amp;XLOOKUP(Data!$Y321,Data!$G321:$J321,$G$1:$J$1,"?",0,1)</f>
        <v>ICD</v>
      </c>
      <c r="BH321" s="30" t="str">
        <f>VLOOKUP(LEFT(Data!$BE321,Data!$BB321),'Key 2'!$A$1:$C$40,2,FALSE)</f>
        <v>DIC</v>
      </c>
      <c r="BI321" s="30" t="str">
        <f>VLOOKUP(LEFT(Data!$BF321,Data!$BC321),'Key 2'!$A$1:$C$40,2,FALSE)</f>
        <v>DS</v>
      </c>
      <c r="BJ321" s="30" t="str">
        <f>VLOOKUP(LEFT(Data!$BG321,Data!$BD321),'Key 2'!$A$1:$C$40,2,FALSE)</f>
        <v>DIC</v>
      </c>
      <c r="BK321" s="30" t="str">
        <f>IF(AND(Data!$AV321&gt;=15,Data!$O321&gt;=20),"DG",IF(AND(Data!$AW321&gt;=15,Data!$S321&gt;=20),"MG",IF(AND(Data!$AV321&gt;=15,Data!$W321&gt;=20),"LG","0")))</f>
        <v>0</v>
      </c>
      <c r="BL321" s="30" t="str">
        <f>IF(AND(Data!$BK321="DG",Data!$AW321&gt;=15,Data!$S321&gt;=20,Data!$BH321&lt;&gt;Data!$BI321),"MG","LG")</f>
        <v>LG</v>
      </c>
      <c r="BM321" s="30" t="str">
        <f>IF(Data!$BK321="DG",Data!$BH321,IF(Data!$BK321="MG",Data!$BI321,Data!$BJ321))</f>
        <v>DIC</v>
      </c>
      <c r="BN321" s="30" t="str">
        <f>IF(Data!$BL321="DG",Data!$BH321,IF(Data!$BL321="MG",Data!$BI321,Data!$BJ321))</f>
        <v>DIC</v>
      </c>
      <c r="BO321" s="40"/>
      <c r="BP321" s="40"/>
      <c r="BQ321" s="40"/>
      <c r="BR321" s="41"/>
      <c r="BS321" s="41"/>
      <c r="BT321" s="41" t="str">
        <f>VLOOKUP(Data!$BR321,'Key 1'!$B$1:$D$15,2,FALSE)</f>
        <v>TI</v>
      </c>
      <c r="BU321" s="41" t="str">
        <f>VLOOKUP(Data!$BS321,'Key 1'!$B$1:$D$15,2,FALSE)</f>
        <v>TI</v>
      </c>
      <c r="BV321" s="41">
        <f>VLOOKUP(Data!$BR321,'Key 1'!$B$1:$D$15,3,FALSE)</f>
        <v>0</v>
      </c>
      <c r="BW321" s="41">
        <f>VLOOKUP(Data!$BS321,'Key 1'!$B$1:$D$15,3,FALSE)</f>
        <v>0</v>
      </c>
      <c r="BX321" s="41" t="str">
        <f>IF(Data!$BK321="DG",IF(INT(Data!$BB321)-Data!$BB321&lt;0,"Low","High"),IF(Data!$BK321="MG",IF(INT(Data!$BC321)-Data!$BC321&lt;0,"Low","High"),IF(Data!$BK321="LG",IF(INT(Data!$BD321)-Data!$BD321&lt;0,"Low","High"),"High")))</f>
        <v>High</v>
      </c>
      <c r="BY321" s="41" t="str">
        <f>IF(Data!$BL321="DG",IF(INT(Data!$BB321)-Data!$BB321&lt;0,"Low","High"),IF(Data!$BL321="MG",IF(INT(Data!$BC321)-Data!$BC321&lt;0,"Low","High"),IF(Data!$BL321="LG",IF(INT(Data!$BD321)-Data!$BD321&lt;0,"Low","High"),"High")))</f>
        <v>High</v>
      </c>
      <c r="BZ321" s="41" t="str">
        <f>IF(AND(Data!$BX321="High",Data!$BY321="High"),"High","Low")</f>
        <v>High</v>
      </c>
      <c r="CA321" s="41" t="str">
        <f>IF(AND(Data!$BM321=Data!$BT321,Data!$BN321=Data!$BU321),"Matched",IF(Data!$BM321=Data!$BT321,"Sec Missed", IF(Data!$BN321=Data!$BU321," Pri Missed", "Both Missed")))</f>
        <v>Both Missed</v>
      </c>
      <c r="CB321" s="43" t="s">
        <v>100</v>
      </c>
      <c r="CC321" s="43" t="s">
        <v>100</v>
      </c>
      <c r="CD321" s="42">
        <v>100.0</v>
      </c>
      <c r="CE321" s="44"/>
      <c r="CF321" s="44"/>
      <c r="CG321" s="43" t="s">
        <v>101</v>
      </c>
      <c r="CH321" s="45" t="s">
        <v>101</v>
      </c>
      <c r="CI321" s="43" t="s">
        <v>98</v>
      </c>
      <c r="CJ321" s="42">
        <v>100.0</v>
      </c>
      <c r="CK321" s="43" t="s">
        <v>101</v>
      </c>
      <c r="CL321" s="43" t="s">
        <v>98</v>
      </c>
      <c r="CM321" s="42">
        <v>100.0</v>
      </c>
      <c r="CN321" s="43" t="s">
        <v>99</v>
      </c>
      <c r="CO321" s="1"/>
      <c r="CP321" s="1"/>
      <c r="CQ321" s="1"/>
      <c r="CR321" s="1"/>
      <c r="CS321" s="1"/>
      <c r="CT321" s="1"/>
      <c r="CU321" s="1"/>
    </row>
    <row r="322" ht="48.0" customHeight="1">
      <c r="A322" s="28">
        <v>2476.0</v>
      </c>
      <c r="B322" s="29">
        <v>28.0</v>
      </c>
      <c r="C322" s="30">
        <v>22.5</v>
      </c>
      <c r="D322" s="30">
        <v>20.0</v>
      </c>
      <c r="E322" s="30">
        <v>10.0</v>
      </c>
      <c r="F322" s="30">
        <v>13.0</v>
      </c>
      <c r="G322" s="30">
        <v>18.0</v>
      </c>
      <c r="H322" s="30">
        <v>20.0</v>
      </c>
      <c r="I322" s="30">
        <v>7.0</v>
      </c>
      <c r="J322" s="30">
        <v>18.5</v>
      </c>
      <c r="K322" s="30">
        <v>19.0</v>
      </c>
      <c r="L322" s="30">
        <v>19.0</v>
      </c>
      <c r="M322" s="30">
        <v>7.0</v>
      </c>
      <c r="N322" s="30">
        <v>16.0</v>
      </c>
      <c r="O322" s="31">
        <f>LARGE(Data!$K322:$N322,1)</f>
        <v>19</v>
      </c>
      <c r="P322" s="31">
        <f>LARGE(Data!$K322:$N322,2)</f>
        <v>19</v>
      </c>
      <c r="Q322" s="31">
        <f>LARGE(Data!$K322:$N322,3)</f>
        <v>16</v>
      </c>
      <c r="R322" s="31">
        <f>LARGE(Data!$K322:$N322,4)</f>
        <v>7</v>
      </c>
      <c r="S322" s="32">
        <f>LARGE(Data!$C322:$F322,1)</f>
        <v>22.5</v>
      </c>
      <c r="T322" s="32">
        <f>LARGE(Data!$C322:$F322,2)</f>
        <v>20</v>
      </c>
      <c r="U322" s="32">
        <f>LARGE(Data!$C322:$F322,3)</f>
        <v>13</v>
      </c>
      <c r="V322" s="32">
        <f>LARGE(Data!$C322:$F322,4)</f>
        <v>10</v>
      </c>
      <c r="W322" s="33">
        <f>LARGE(Data!$G322:$J322,1)</f>
        <v>20</v>
      </c>
      <c r="X322" s="33">
        <f>LARGE(Data!$G322:$J322,2)</f>
        <v>18.5</v>
      </c>
      <c r="Y322" s="33">
        <f>LARGE(Data!$G322:$J322,3)</f>
        <v>18</v>
      </c>
      <c r="Z322" s="33">
        <f>LARGE(Data!$G322:$J322,4)</f>
        <v>7</v>
      </c>
      <c r="AA322" s="30">
        <f>Data!$O322-Data!$P322</f>
        <v>0</v>
      </c>
      <c r="AB322" s="30">
        <f>Data!$P322-Data!$Q322</f>
        <v>3</v>
      </c>
      <c r="AC322" s="30">
        <f>Data!$Q322-Data!$R322</f>
        <v>9</v>
      </c>
      <c r="AD322" s="30">
        <f>(Data!$AA322+Data!$AB322)/SUM(Data!$AA322:$AC322)</f>
        <v>0.25</v>
      </c>
      <c r="AE322" s="31">
        <f>Data!$AA322^2/SQRT(Data!$AA322^2+Data!$AB322^2+Data!$AC322^2)</f>
        <v>0</v>
      </c>
      <c r="AF322" s="31">
        <f>Data!$AB322^2/SQRT(Data!$AA322^2+Data!$AB322^2+Data!$AC322^2)</f>
        <v>0.9486832981</v>
      </c>
      <c r="AG322" s="31">
        <f>Data!$AC322^2/SQRT(Data!$AA322^2+Data!$AB322^2+Data!$AC322^2)</f>
        <v>8.538149682</v>
      </c>
      <c r="AH322" s="30">
        <f>Data!$S322-Data!$T322</f>
        <v>2.5</v>
      </c>
      <c r="AI322" s="30">
        <f>Data!$T322-Data!$U322</f>
        <v>7</v>
      </c>
      <c r="AJ322" s="30">
        <f>Data!$U322-Data!$V322</f>
        <v>3</v>
      </c>
      <c r="AK322" s="30">
        <f>(Data!$AH322+Data!$AI322)/(Data!$AH322+Data!$AI322+Data!$AJ322)</f>
        <v>0.76</v>
      </c>
      <c r="AL322" s="32">
        <f>Data!$AH322^2/SQRT(Data!$AH322^2+Data!$AI322^2+Data!$AJ322^2)</f>
        <v>0.7797285769</v>
      </c>
      <c r="AM322" s="32">
        <f>Data!$AI322^2/SQRT(Data!$AH322^2+Data!$AI322^2+Data!$AJ322^2)</f>
        <v>6.113072043</v>
      </c>
      <c r="AN322" s="32">
        <f>Data!$AJ322^2/SQRT(Data!$AH322^2+Data!$AI322^2+Data!$AJ322^2)</f>
        <v>1.122809151</v>
      </c>
      <c r="AO322" s="30">
        <f>Data!$W322-Data!$X322</f>
        <v>1.5</v>
      </c>
      <c r="AP322" s="30">
        <f>Data!$X322-Data!$Y322</f>
        <v>0.5</v>
      </c>
      <c r="AQ322" s="30">
        <f>Data!$Y322-Data!$Z322</f>
        <v>11</v>
      </c>
      <c r="AR322" s="30">
        <f>(Data!$AO322+Data!$AP322)/(Data!$AO322+Data!$AP322+Data!$AQ322)</f>
        <v>0.1538461538</v>
      </c>
      <c r="AS322" s="33">
        <f>Data!$AO322^2/SQRT(Data!$AO322^2+Data!$AP322^2+Data!$AQ322^2)</f>
        <v>0.2024645718</v>
      </c>
      <c r="AT322" s="33">
        <f>Data!$AP322^2/SQRT(Data!$AO322^2+Data!$AP322^2+Data!$AQ322^2)</f>
        <v>0.02249606353</v>
      </c>
      <c r="AU322" s="33">
        <f>Data!$AQ322^2/SQRT(Data!$AO322^2+Data!$AP322^2+Data!$AQ322^2)</f>
        <v>10.88809475</v>
      </c>
      <c r="AV322" s="34">
        <f>_xlfn.VAR.P(Data!$K322:$N322)</f>
        <v>24.1875</v>
      </c>
      <c r="AW322" s="35">
        <f>_xlfn.VAR.P(Data!$C322:$F322)</f>
        <v>25.671875</v>
      </c>
      <c r="AX322" s="36">
        <f>_xlfn.VAR.P(Data!$G322:$J322)</f>
        <v>26.796875</v>
      </c>
      <c r="AY322" s="37"/>
      <c r="AZ322" s="38"/>
      <c r="BA322" s="39"/>
      <c r="BB322" s="30" t="str">
        <f>IF(AND(Data!$AE322&gt;Data!$AF322,Data!$AE322&gt;Data!$AG322),"1",IF(AND(Data!$AF322&gt;Data!$AE322,Data!$AF322&gt;Data!$AG322),IF(Data!$AF322&lt;2.5*Data!$AE322,"1.2",IF(OR(Data!$AE322&gt;2.5,Data!$AE322+Data!$AF322+Data!$AG322&lt;9),"2.2","2")),IF(AND(Data!$AG322&gt;3.5*Data!$AE322,Data!$AG322&gt;3.5*Data!$AF322,Data!$AE322+Data!$AF322+Data!$AG322&gt;11,Data!$AE322+Data!$AF322&lt;2,Data!$Q322&gt;=18),"3",IF((Data!$AE322&gt;3*Data!$AF322),"1.3",IF(AND(Data!$AF322&gt;3*Data!$AE322,Data!$AF322&gt;2),"2.3","3.3")))))</f>
        <v>3.3</v>
      </c>
      <c r="BC322" s="30" t="str">
        <f>IF(AND(Data!$AL322&gt;Data!$AM322,Data!$AL322&gt;Data!$AN322),"1",IF(AND(Data!$AM322&gt;Data!$AL322,Data!$AM322&gt;Data!$AN322),IF(Data!$AM322&lt;2.5*Data!$AL322,"1.2",IF(OR(Data!$AL322&gt;2.5,Data!$AL322+Data!$AM322+Data!$AN322&lt;9),"2.2","2")),IF(AND(Data!$AN322&gt;3.5*Data!$AL322,Data!$AN322&gt;3.5*Data!$AM322,Data!$AL322+Data!$AM322+Data!$AN322&gt;11,Data!$AL322+Data!$AM322&lt;2,Data!$U322&gt;=18),"3",IF((Data!$AL322&gt;3*Data!$AM322),"1.3",IF(AND(Data!$AM322&gt;3*Data!$AL322,Data!$AM322&gt;2),"2.3","3.3")))))</f>
        <v>2.2</v>
      </c>
      <c r="BD322" s="30" t="str">
        <f>IF(AND(Data!$AS322&gt;Data!$AT322,Data!$AS322&gt;Data!$AU322),"1",IF(AND(Data!$AT322&gt;Data!$AS322,Data!$AT322&gt;Data!$AU322),IF(Data!$AT322&lt;2.5*Data!$AS322,"1.2",IF(OR(Data!$AS322&gt;2.5,Data!$AS322+Data!$AT322+Data!$AU322&lt;9),"2.2","2")),IF(AND(Data!$AU322&gt;3.5*Data!$AS322,Data!$AU322&gt;3.5*Data!$AT322,Data!$AS322+Data!$AT322+Data!$AU322&gt;11,Data!$AS322+Data!$AT322&lt;2,Data!$Y322&gt;=18),"3",IF((Data!$AS322&gt;3*Data!$AT322),"1.3",IF(AND(Data!$AT322&gt;3*Data!$AS322,Data!$AT322&gt;2),"2.3","3.3")))))</f>
        <v>3</v>
      </c>
      <c r="BE322" s="30" t="str">
        <f t="array" ref="BE322">XLOOKUP(Data!$O322,Data!$K322:$N322,$K$1:$N$1,"?",0,1)&amp;XLOOKUP(Data!$P322,Data!$K322:$N322,$K$1:$N$1,"?",0,1)&amp;XLOOKUP(Data!$Q322,Data!$K322:$N322,$K$1:$N$1,"?",0,1)</f>
        <v>DDC</v>
      </c>
      <c r="BF322" s="30" t="str">
        <f t="array" ref="BF322">XLOOKUP(Data!$S322,Data!$C322:$F322,$C$1:$F$1,"?",0,1)&amp;XLOOKUP(Data!$T322,Data!$C322:$F322,$C$1:$F$1,"?",0,1)&amp;XLOOKUP(Data!$U322,Data!$C322:$F322,$C$1:$F$1,"?",0,1)</f>
        <v>DIC</v>
      </c>
      <c r="BG322" s="30" t="str">
        <f t="array" ref="BG322">XLOOKUP(Data!$W322,Data!$G322:$J322,$G$1:$J$1,"?",0,1)&amp;XLOOKUP(Data!$X322,Data!$G322:$J322,$G$1:$J$1,"?",0,1)&amp;XLOOKUP(Data!$Y322,Data!$G322:$J322,$G$1:$J$1,"?",0,1)</f>
        <v>ICD</v>
      </c>
      <c r="BH322" s="30" t="str">
        <f>VLOOKUP(LEFT(Data!$BE322,Data!$BB322),'Key 2'!$A$1:$C$40,2,FALSE)</f>
        <v>#N/A</v>
      </c>
      <c r="BI322" s="30" t="str">
        <f>VLOOKUP(LEFT(Data!$BF322,Data!$BC322),'Key 2'!$A$1:$C$40,2,FALSE)</f>
        <v>DI</v>
      </c>
      <c r="BJ322" s="30" t="str">
        <f>VLOOKUP(LEFT(Data!$BG322,Data!$BD322),'Key 2'!$A$1:$C$40,2,FALSE)</f>
        <v>DIC</v>
      </c>
      <c r="BK322" s="30" t="str">
        <f>IF(AND(Data!$AV322&gt;=15,Data!$O322&gt;=20),"DG",IF(AND(Data!$AW322&gt;=15,Data!$S322&gt;=20),"MG",IF(AND(Data!$AV322&gt;=15,Data!$W322&gt;=20),"LG","0")))</f>
        <v>MG</v>
      </c>
      <c r="BL322" s="30" t="str">
        <f>IF(AND(Data!$BK322="DG",Data!$AW322&gt;=15,Data!$S322&gt;=20,Data!$BH322&lt;&gt;Data!$BI322),"MG","LG")</f>
        <v>#N/A</v>
      </c>
      <c r="BM322" s="30" t="str">
        <f>IF(Data!$BK322="DG",Data!$BH322,IF(Data!$BK322="MG",Data!$BI322,Data!$BJ322))</f>
        <v>DI</v>
      </c>
      <c r="BN322" s="30" t="str">
        <f>IF(Data!$BL322="DG",Data!$BH322,IF(Data!$BL322="MG",Data!$BI322,Data!$BJ322))</f>
        <v>#N/A</v>
      </c>
      <c r="BO322" s="40"/>
      <c r="BP322" s="40"/>
      <c r="BQ322" s="40"/>
      <c r="BR322" s="41"/>
      <c r="BS322" s="41"/>
      <c r="BT322" s="41" t="str">
        <f>VLOOKUP(Data!$BR322,'Key 1'!$B$1:$D$15,2,FALSE)</f>
        <v>TI</v>
      </c>
      <c r="BU322" s="41" t="str">
        <f>VLOOKUP(Data!$BS322,'Key 1'!$B$1:$D$15,2,FALSE)</f>
        <v>TI</v>
      </c>
      <c r="BV322" s="41">
        <f>VLOOKUP(Data!$BR322,'Key 1'!$B$1:$D$15,3,FALSE)</f>
        <v>0</v>
      </c>
      <c r="BW322" s="41">
        <f>VLOOKUP(Data!$BS322,'Key 1'!$B$1:$D$15,3,FALSE)</f>
        <v>0</v>
      </c>
      <c r="BX322" s="41" t="str">
        <f>IF(Data!$BK322="DG",IF(INT(Data!$BB322)-Data!$BB322&lt;0,"Low","High"),IF(Data!$BK322="MG",IF(INT(Data!$BC322)-Data!$BC322&lt;0,"Low","High"),IF(Data!$BK322="LG",IF(INT(Data!$BD322)-Data!$BD322&lt;0,"Low","High"),"High")))</f>
        <v>Low</v>
      </c>
      <c r="BY322" s="41" t="str">
        <f>IF(Data!$BL322="DG",IF(INT(Data!$BB322)-Data!$BB322&lt;0,"Low","High"),IF(Data!$BL322="MG",IF(INT(Data!$BC322)-Data!$BC322&lt;0,"Low","High"),IF(Data!$BL322="LG",IF(INT(Data!$BD322)-Data!$BD322&lt;0,"Low","High"),"High")))</f>
        <v>#N/A</v>
      </c>
      <c r="BZ322" s="41" t="str">
        <f>IF(AND(Data!$BX322="High",Data!$BY322="High"),"High","Low")</f>
        <v>#N/A</v>
      </c>
      <c r="CA322" s="41" t="str">
        <f>IF(AND(Data!$BM322=Data!$BT322,Data!$BN322=Data!$BU322),"Matched",IF(Data!$BM322=Data!$BT322,"Sec Missed", IF(Data!$BN322=Data!$BU322," Pri Missed", "Both Missed")))</f>
        <v>#N/A</v>
      </c>
      <c r="CB322" s="42">
        <v>100.0</v>
      </c>
      <c r="CC322" s="42">
        <v>100.0</v>
      </c>
      <c r="CD322" s="42">
        <v>100.0</v>
      </c>
      <c r="CE322" s="43" t="s">
        <v>101</v>
      </c>
      <c r="CF322" s="43" t="s">
        <v>15</v>
      </c>
      <c r="CG322" s="43" t="s">
        <v>101</v>
      </c>
      <c r="CH322" s="45" t="s">
        <v>101</v>
      </c>
      <c r="CI322" s="43" t="s">
        <v>97</v>
      </c>
      <c r="CJ322" s="42">
        <v>100.0</v>
      </c>
      <c r="CK322" s="43" t="s">
        <v>15</v>
      </c>
      <c r="CL322" s="43" t="s">
        <v>102</v>
      </c>
      <c r="CM322" s="42">
        <v>100.0</v>
      </c>
      <c r="CN322" s="43" t="s">
        <v>104</v>
      </c>
      <c r="CO322" s="1"/>
      <c r="CP322" s="1"/>
      <c r="CQ322" s="1"/>
      <c r="CR322" s="1"/>
      <c r="CS322" s="1"/>
      <c r="CT322" s="1"/>
      <c r="CU322" s="1"/>
    </row>
    <row r="323" ht="48.0" customHeight="1">
      <c r="A323" s="28">
        <v>2477.0</v>
      </c>
      <c r="B323" s="29">
        <v>28.0</v>
      </c>
      <c r="C323" s="28">
        <v>19.0</v>
      </c>
      <c r="D323" s="28">
        <v>23.5</v>
      </c>
      <c r="E323" s="28">
        <v>10.0</v>
      </c>
      <c r="F323" s="28">
        <v>16.0</v>
      </c>
      <c r="G323" s="28">
        <v>18.0</v>
      </c>
      <c r="H323" s="28">
        <v>16.0</v>
      </c>
      <c r="I323" s="28">
        <v>9.0</v>
      </c>
      <c r="J323" s="28">
        <v>16.0</v>
      </c>
      <c r="K323" s="28">
        <v>17.0</v>
      </c>
      <c r="L323" s="28">
        <v>20.0</v>
      </c>
      <c r="M323" s="28">
        <v>8.0</v>
      </c>
      <c r="N323" s="28">
        <v>16.0</v>
      </c>
      <c r="O323" s="31">
        <f>LARGE(Data!$K323:$N323,1)</f>
        <v>20</v>
      </c>
      <c r="P323" s="31">
        <f>LARGE(Data!$K323:$N323,2)</f>
        <v>17</v>
      </c>
      <c r="Q323" s="31">
        <f>LARGE(Data!$K323:$N323,3)</f>
        <v>16</v>
      </c>
      <c r="R323" s="31">
        <f>LARGE(Data!$K323:$N323,4)</f>
        <v>8</v>
      </c>
      <c r="S323" s="32">
        <f>LARGE(Data!$C323:$F323,1)</f>
        <v>23.5</v>
      </c>
      <c r="T323" s="32">
        <f>LARGE(Data!$C323:$F323,2)</f>
        <v>19</v>
      </c>
      <c r="U323" s="32">
        <f>LARGE(Data!$C323:$F323,3)</f>
        <v>16</v>
      </c>
      <c r="V323" s="32">
        <f>LARGE(Data!$C323:$F323,4)</f>
        <v>10</v>
      </c>
      <c r="W323" s="33">
        <f>LARGE(Data!$G323:$J323,1)</f>
        <v>18</v>
      </c>
      <c r="X323" s="33">
        <f>LARGE(Data!$G323:$J323,2)</f>
        <v>16</v>
      </c>
      <c r="Y323" s="33">
        <f>LARGE(Data!$G323:$J323,3)</f>
        <v>16</v>
      </c>
      <c r="Z323" s="33">
        <f>LARGE(Data!$G323:$J323,4)</f>
        <v>9</v>
      </c>
      <c r="AA323" s="30">
        <f>Data!$O323-Data!$P323</f>
        <v>3</v>
      </c>
      <c r="AB323" s="30">
        <f>Data!$P323-Data!$Q323</f>
        <v>1</v>
      </c>
      <c r="AC323" s="30">
        <f>Data!$Q323-Data!$R323</f>
        <v>8</v>
      </c>
      <c r="AD323" s="30">
        <f>(Data!$AA323+Data!$AB323)/SUM(Data!$AA323:$AC323)</f>
        <v>0.3333333333</v>
      </c>
      <c r="AE323" s="31">
        <f>Data!$AA323^2/SQRT(Data!$AA323^2+Data!$AB323^2+Data!$AC323^2)</f>
        <v>1.046228749</v>
      </c>
      <c r="AF323" s="31">
        <f>Data!$AB323^2/SQRT(Data!$AA323^2+Data!$AB323^2+Data!$AC323^2)</f>
        <v>0.1162476387</v>
      </c>
      <c r="AG323" s="31">
        <f>Data!$AC323^2/SQRT(Data!$AA323^2+Data!$AB323^2+Data!$AC323^2)</f>
        <v>7.43984888</v>
      </c>
      <c r="AH323" s="30">
        <f>Data!$S323-Data!$T323</f>
        <v>4.5</v>
      </c>
      <c r="AI323" s="30">
        <f>Data!$T323-Data!$U323</f>
        <v>3</v>
      </c>
      <c r="AJ323" s="30">
        <f>Data!$U323-Data!$V323</f>
        <v>6</v>
      </c>
      <c r="AK323" s="30">
        <f>(Data!$AH323+Data!$AI323)/(Data!$AH323+Data!$AI323+Data!$AJ323)</f>
        <v>0.5555555556</v>
      </c>
      <c r="AL323" s="32">
        <f>Data!$AH323^2/SQRT(Data!$AH323^2+Data!$AI323^2+Data!$AJ323^2)</f>
        <v>2.506887065</v>
      </c>
      <c r="AM323" s="32">
        <f>Data!$AI323^2/SQRT(Data!$AH323^2+Data!$AI323^2+Data!$AJ323^2)</f>
        <v>1.114172029</v>
      </c>
      <c r="AN323" s="32">
        <f>Data!$AJ323^2/SQRT(Data!$AH323^2+Data!$AI323^2+Data!$AJ323^2)</f>
        <v>4.456688116</v>
      </c>
      <c r="AO323" s="30">
        <f>Data!$W323-Data!$X323</f>
        <v>2</v>
      </c>
      <c r="AP323" s="30">
        <f>Data!$X323-Data!$Y323</f>
        <v>0</v>
      </c>
      <c r="AQ323" s="30">
        <f>Data!$Y323-Data!$Z323</f>
        <v>7</v>
      </c>
      <c r="AR323" s="30">
        <f>(Data!$AO323+Data!$AP323)/(Data!$AO323+Data!$AP323+Data!$AQ323)</f>
        <v>0.2222222222</v>
      </c>
      <c r="AS323" s="33">
        <f>Data!$AO323^2/SQRT(Data!$AO323^2+Data!$AP323^2+Data!$AQ323^2)</f>
        <v>0.5494422558</v>
      </c>
      <c r="AT323" s="33">
        <f>Data!$AP323^2/SQRT(Data!$AO323^2+Data!$AP323^2+Data!$AQ323^2)</f>
        <v>0</v>
      </c>
      <c r="AU323" s="33">
        <f>Data!$AQ323^2/SQRT(Data!$AO323^2+Data!$AP323^2+Data!$AQ323^2)</f>
        <v>6.730667633</v>
      </c>
      <c r="AV323" s="34">
        <f>_xlfn.VAR.P(Data!$K323:$N323)</f>
        <v>19.6875</v>
      </c>
      <c r="AW323" s="35">
        <f>_xlfn.VAR.P(Data!$C323:$F323)</f>
        <v>24.046875</v>
      </c>
      <c r="AX323" s="36">
        <f>_xlfn.VAR.P(Data!$G323:$J323)</f>
        <v>11.6875</v>
      </c>
      <c r="AY323" s="46"/>
      <c r="AZ323" s="38"/>
      <c r="BA323" s="39"/>
      <c r="BB323" s="30" t="str">
        <f>IF(AND(Data!$AE323&gt;Data!$AF323,Data!$AE323&gt;Data!$AG323),"1",IF(AND(Data!$AF323&gt;Data!$AE323,Data!$AF323&gt;Data!$AG323),IF(Data!$AF323&lt;2.5*Data!$AE323,"1.2",IF(OR(Data!$AE323&gt;2.5,Data!$AE323+Data!$AF323+Data!$AG323&lt;9),"2.2","2")),IF(AND(Data!$AG323&gt;3.5*Data!$AE323,Data!$AG323&gt;3.5*Data!$AF323,Data!$AE323+Data!$AF323+Data!$AG323&gt;11,Data!$AE323+Data!$AF323&lt;2,Data!$Q323&gt;=18),"3",IF((Data!$AE323&gt;3*Data!$AF323),"1.3",IF(AND(Data!$AF323&gt;3*Data!$AE323,Data!$AF323&gt;2),"2.3","3.3")))))</f>
        <v>1.3</v>
      </c>
      <c r="BC323" s="30" t="str">
        <f>IF(AND(Data!$AL323&gt;Data!$AM323,Data!$AL323&gt;Data!$AN323),"1",IF(AND(Data!$AM323&gt;Data!$AL323,Data!$AM323&gt;Data!$AN323),IF(Data!$AM323&lt;2.5*Data!$AL323,"1.2",IF(OR(Data!$AL323&gt;2.5,Data!$AL323+Data!$AM323+Data!$AN323&lt;9),"2.2","2")),IF(AND(Data!$AN323&gt;3.5*Data!$AL323,Data!$AN323&gt;3.5*Data!$AM323,Data!$AL323+Data!$AM323+Data!$AN323&gt;11,Data!$AL323+Data!$AM323&lt;2,Data!$U323&gt;=18),"3",IF((Data!$AL323&gt;3*Data!$AM323),"1.3",IF(AND(Data!$AM323&gt;3*Data!$AL323,Data!$AM323&gt;2),"2.3","3.3")))))</f>
        <v>3.3</v>
      </c>
      <c r="BD323" s="30" t="str">
        <f>IF(AND(Data!$AS323&gt;Data!$AT323,Data!$AS323&gt;Data!$AU323),"1",IF(AND(Data!$AT323&gt;Data!$AS323,Data!$AT323&gt;Data!$AU323),IF(Data!$AT323&lt;2.5*Data!$AS323,"1.2",IF(OR(Data!$AS323&gt;2.5,Data!$AS323+Data!$AT323+Data!$AU323&lt;9),"2.2","2")),IF(AND(Data!$AU323&gt;3.5*Data!$AS323,Data!$AU323&gt;3.5*Data!$AT323,Data!$AS323+Data!$AT323+Data!$AU323&gt;11,Data!$AS323+Data!$AT323&lt;2,Data!$Y323&gt;=18),"3",IF((Data!$AS323&gt;3*Data!$AT323),"1.3",IF(AND(Data!$AT323&gt;3*Data!$AS323,Data!$AT323&gt;2),"2.3","3.3")))))</f>
        <v>1.3</v>
      </c>
      <c r="BE323" s="30" t="str">
        <f t="array" ref="BE323">XLOOKUP(Data!$O323,Data!$K323:$N323,$K$1:$N$1,"?",0,1)&amp;XLOOKUP(Data!$P323,Data!$K323:$N323,$K$1:$N$1,"?",0,1)&amp;XLOOKUP(Data!$Q323,Data!$K323:$N323,$K$1:$N$1,"?",0,1)</f>
        <v>IDC</v>
      </c>
      <c r="BF323" s="30" t="str">
        <f t="array" ref="BF323">XLOOKUP(Data!$S323,Data!$C323:$F323,$C$1:$F$1,"?",0,1)&amp;XLOOKUP(Data!$T323,Data!$C323:$F323,$C$1:$F$1,"?",0,1)&amp;XLOOKUP(Data!$U323,Data!$C323:$F323,$C$1:$F$1,"?",0,1)</f>
        <v>IDC</v>
      </c>
      <c r="BG323" s="30" t="str">
        <f t="array" ref="BG323">XLOOKUP(Data!$W323,Data!$G323:$J323,$G$1:$J$1,"?",0,1)&amp;XLOOKUP(Data!$X323,Data!$G323:$J323,$G$1:$J$1,"?",0,1)&amp;XLOOKUP(Data!$Y323,Data!$G323:$J323,$G$1:$J$1,"?",0,1)</f>
        <v>DII</v>
      </c>
      <c r="BH323" s="30" t="str">
        <f>VLOOKUP(LEFT(Data!$BE323,Data!$BB323),'Key 2'!$A$1:$C$40,2,FALSE)</f>
        <v>I</v>
      </c>
      <c r="BI323" s="30" t="str">
        <f>VLOOKUP(LEFT(Data!$BF323,Data!$BC323),'Key 2'!$A$1:$C$40,2,FALSE)</f>
        <v>DIC</v>
      </c>
      <c r="BJ323" s="30" t="str">
        <f>VLOOKUP(LEFT(Data!$BG323,Data!$BD323),'Key 2'!$A$1:$C$40,2,FALSE)</f>
        <v>D</v>
      </c>
      <c r="BK323" s="30" t="str">
        <f>IF(AND(Data!$AV323&gt;=15,Data!$O323&gt;=20),"DG",IF(AND(Data!$AW323&gt;=15,Data!$S323&gt;=20),"MG",IF(AND(Data!$AV323&gt;=15,Data!$W323&gt;=20),"LG","0")))</f>
        <v>DG</v>
      </c>
      <c r="BL323" s="30" t="str">
        <f>IF(AND(Data!$BK323="DG",Data!$AW323&gt;=15,Data!$S323&gt;=20,Data!$BH323&lt;&gt;Data!$BI323),"MG","LG")</f>
        <v>MG</v>
      </c>
      <c r="BM323" s="30" t="str">
        <f>IF(Data!$BK323="DG",Data!$BH323,IF(Data!$BK323="MG",Data!$BI323,Data!$BJ323))</f>
        <v>I</v>
      </c>
      <c r="BN323" s="30" t="str">
        <f>IF(Data!$BL323="DG",Data!$BH323,IF(Data!$BL323="MG",Data!$BI323,Data!$BJ323))</f>
        <v>DIC</v>
      </c>
      <c r="BO323" s="41"/>
      <c r="BP323" s="41"/>
      <c r="BQ323" s="41"/>
      <c r="BR323" s="41"/>
      <c r="BS323" s="41"/>
      <c r="BT323" s="41" t="str">
        <f>VLOOKUP(Data!$BR323,'Key 1'!$B$1:$D$15,2,FALSE)</f>
        <v>TI</v>
      </c>
      <c r="BU323" s="41" t="str">
        <f>VLOOKUP(Data!$BS323,'Key 1'!$B$1:$D$15,2,FALSE)</f>
        <v>TI</v>
      </c>
      <c r="BV323" s="41">
        <f>VLOOKUP(Data!$BR323,'Key 1'!$B$1:$D$15,3,FALSE)</f>
        <v>0</v>
      </c>
      <c r="BW323" s="41">
        <f>VLOOKUP(Data!$BS323,'Key 1'!$B$1:$D$15,3,FALSE)</f>
        <v>0</v>
      </c>
      <c r="BX323" s="41" t="str">
        <f>IF(Data!$BK323="DG",IF(INT(Data!$BB323)-Data!$BB323&lt;0,"Low","High"),IF(Data!$BK323="MG",IF(INT(Data!$BC323)-Data!$BC323&lt;0,"Low","High"),IF(Data!$BK323="LG",IF(INT(Data!$BD323)-Data!$BD323&lt;0,"Low","High"),"High")))</f>
        <v>Low</v>
      </c>
      <c r="BY323" s="41" t="str">
        <f>IF(Data!$BL323="DG",IF(INT(Data!$BB323)-Data!$BB323&lt;0,"Low","High"),IF(Data!$BL323="MG",IF(INT(Data!$BC323)-Data!$BC323&lt;0,"Low","High"),IF(Data!$BL323="LG",IF(INT(Data!$BD323)-Data!$BD323&lt;0,"Low","High"),"High")))</f>
        <v>Low</v>
      </c>
      <c r="BZ323" s="41" t="str">
        <f>IF(AND(Data!$BX323="High",Data!$BY323="High"),"High","Low")</f>
        <v>Low</v>
      </c>
      <c r="CA323" s="41" t="str">
        <f>IF(AND(Data!$BM323=Data!$BT323,Data!$BN323=Data!$BU323),"Matched",IF(Data!$BM323=Data!$BT323,"Sec Missed", IF(Data!$BN323=Data!$BU323," Pri Missed", "Both Missed")))</f>
        <v>Both Missed</v>
      </c>
      <c r="CB323" s="42">
        <v>100.0</v>
      </c>
      <c r="CC323" s="42">
        <v>100.0</v>
      </c>
      <c r="CD323" s="42">
        <v>100.0</v>
      </c>
      <c r="CE323" s="43" t="s">
        <v>101</v>
      </c>
      <c r="CF323" s="43" t="s">
        <v>1</v>
      </c>
      <c r="CG323" s="43" t="s">
        <v>101</v>
      </c>
      <c r="CH323" s="45" t="s">
        <v>101</v>
      </c>
      <c r="CI323" s="43" t="s">
        <v>97</v>
      </c>
      <c r="CJ323" s="42">
        <v>100.0</v>
      </c>
      <c r="CK323" s="43" t="s">
        <v>1</v>
      </c>
      <c r="CL323" s="43" t="s">
        <v>102</v>
      </c>
      <c r="CM323" s="42">
        <v>100.0</v>
      </c>
      <c r="CN323" s="43" t="s">
        <v>99</v>
      </c>
      <c r="CO323" s="1"/>
      <c r="CP323" s="1"/>
      <c r="CQ323" s="1"/>
      <c r="CR323" s="1"/>
      <c r="CS323" s="1"/>
      <c r="CT323" s="1"/>
      <c r="CU323" s="1"/>
    </row>
    <row r="324" ht="48.0" customHeight="1">
      <c r="A324" s="28">
        <v>2478.0</v>
      </c>
      <c r="B324" s="29">
        <v>28.0</v>
      </c>
      <c r="C324" s="28">
        <v>12.0</v>
      </c>
      <c r="D324" s="28">
        <v>23.5</v>
      </c>
      <c r="E324" s="28">
        <v>7.0</v>
      </c>
      <c r="F324" s="28">
        <v>24.0</v>
      </c>
      <c r="G324" s="28">
        <v>20.0</v>
      </c>
      <c r="H324" s="28">
        <v>12.0</v>
      </c>
      <c r="I324" s="28">
        <v>15.0</v>
      </c>
      <c r="J324" s="28">
        <v>11.0</v>
      </c>
      <c r="K324" s="28">
        <v>15.0</v>
      </c>
      <c r="L324" s="28">
        <v>19.0</v>
      </c>
      <c r="M324" s="28">
        <v>9.5</v>
      </c>
      <c r="N324" s="28">
        <v>19.0</v>
      </c>
      <c r="O324" s="31">
        <f>LARGE(Data!$K324:$N324,1)</f>
        <v>19</v>
      </c>
      <c r="P324" s="31">
        <f>LARGE(Data!$K324:$N324,2)</f>
        <v>19</v>
      </c>
      <c r="Q324" s="31">
        <f>LARGE(Data!$K324:$N324,3)</f>
        <v>15</v>
      </c>
      <c r="R324" s="31">
        <f>LARGE(Data!$K324:$N324,4)</f>
        <v>9.5</v>
      </c>
      <c r="S324" s="32">
        <f>LARGE(Data!$C324:$F324,1)</f>
        <v>24</v>
      </c>
      <c r="T324" s="32">
        <f>LARGE(Data!$C324:$F324,2)</f>
        <v>23.5</v>
      </c>
      <c r="U324" s="32">
        <f>LARGE(Data!$C324:$F324,3)</f>
        <v>12</v>
      </c>
      <c r="V324" s="32">
        <f>LARGE(Data!$C324:$F324,4)</f>
        <v>7</v>
      </c>
      <c r="W324" s="33">
        <f>LARGE(Data!$G324:$J324,1)</f>
        <v>20</v>
      </c>
      <c r="X324" s="33">
        <f>LARGE(Data!$G324:$J324,2)</f>
        <v>15</v>
      </c>
      <c r="Y324" s="33">
        <f>LARGE(Data!$G324:$J324,3)</f>
        <v>12</v>
      </c>
      <c r="Z324" s="33">
        <f>LARGE(Data!$G324:$J324,4)</f>
        <v>11</v>
      </c>
      <c r="AA324" s="30">
        <f>Data!$O324-Data!$P324</f>
        <v>0</v>
      </c>
      <c r="AB324" s="30">
        <f>Data!$P324-Data!$Q324</f>
        <v>4</v>
      </c>
      <c r="AC324" s="30">
        <f>Data!$Q324-Data!$R324</f>
        <v>5.5</v>
      </c>
      <c r="AD324" s="30">
        <f>(Data!$AA324+Data!$AB324)/SUM(Data!$AA324:$AC324)</f>
        <v>0.4210526316</v>
      </c>
      <c r="AE324" s="31">
        <f>Data!$AA324^2/SQRT(Data!$AA324^2+Data!$AB324^2+Data!$AC324^2)</f>
        <v>0</v>
      </c>
      <c r="AF324" s="31">
        <f>Data!$AB324^2/SQRT(Data!$AA324^2+Data!$AB324^2+Data!$AC324^2)</f>
        <v>2.352686791</v>
      </c>
      <c r="AG324" s="31">
        <f>Data!$AC324^2/SQRT(Data!$AA324^2+Data!$AB324^2+Data!$AC324^2)</f>
        <v>4.448048464</v>
      </c>
      <c r="AH324" s="30">
        <f>Data!$S324-Data!$T324</f>
        <v>0.5</v>
      </c>
      <c r="AI324" s="30">
        <f>Data!$T324-Data!$U324</f>
        <v>11.5</v>
      </c>
      <c r="AJ324" s="30">
        <f>Data!$U324-Data!$V324</f>
        <v>5</v>
      </c>
      <c r="AK324" s="30">
        <f>(Data!$AH324+Data!$AI324)/(Data!$AH324+Data!$AI324+Data!$AJ324)</f>
        <v>0.7058823529</v>
      </c>
      <c r="AL324" s="32">
        <f>Data!$AH324^2/SQRT(Data!$AH324^2+Data!$AI324^2+Data!$AJ324^2)</f>
        <v>0.01992047682</v>
      </c>
      <c r="AM324" s="32">
        <f>Data!$AI324^2/SQRT(Data!$AH324^2+Data!$AI324^2+Data!$AJ324^2)</f>
        <v>10.53793224</v>
      </c>
      <c r="AN324" s="32">
        <f>Data!$AJ324^2/SQRT(Data!$AH324^2+Data!$AI324^2+Data!$AJ324^2)</f>
        <v>1.992047682</v>
      </c>
      <c r="AO324" s="30">
        <f>Data!$W324-Data!$X324</f>
        <v>5</v>
      </c>
      <c r="AP324" s="30">
        <f>Data!$X324-Data!$Y324</f>
        <v>3</v>
      </c>
      <c r="AQ324" s="30">
        <f>Data!$Y324-Data!$Z324</f>
        <v>1</v>
      </c>
      <c r="AR324" s="30">
        <f>(Data!$AO324+Data!$AP324)/(Data!$AO324+Data!$AP324+Data!$AQ324)</f>
        <v>0.8888888889</v>
      </c>
      <c r="AS324" s="33">
        <f>Data!$AO324^2/SQRT(Data!$AO324^2+Data!$AP324^2+Data!$AQ324^2)</f>
        <v>4.225771274</v>
      </c>
      <c r="AT324" s="33">
        <f>Data!$AP324^2/SQRT(Data!$AO324^2+Data!$AP324^2+Data!$AQ324^2)</f>
        <v>1.521277659</v>
      </c>
      <c r="AU324" s="33">
        <f>Data!$AQ324^2/SQRT(Data!$AO324^2+Data!$AP324^2+Data!$AQ324^2)</f>
        <v>0.1690308509</v>
      </c>
      <c r="AV324" s="34">
        <f>_xlfn.VAR.P(Data!$K324:$N324)</f>
        <v>15.171875</v>
      </c>
      <c r="AW324" s="35">
        <f>_xlfn.VAR.P(Data!$C324:$F324)</f>
        <v>53.921875</v>
      </c>
      <c r="AX324" s="36">
        <f>_xlfn.VAR.P(Data!$G324:$J324)</f>
        <v>12.25</v>
      </c>
      <c r="AY324" s="46"/>
      <c r="AZ324" s="38"/>
      <c r="BA324" s="39"/>
      <c r="BB324" s="30" t="str">
        <f>IF(AND(Data!$AE324&gt;Data!$AF324,Data!$AE324&gt;Data!$AG324),"1",IF(AND(Data!$AF324&gt;Data!$AE324,Data!$AF324&gt;Data!$AG324),IF(Data!$AF324&lt;2.5*Data!$AE324,"1.2",IF(OR(Data!$AE324&gt;2.5,Data!$AE324+Data!$AF324+Data!$AG324&lt;9),"2.2","2")),IF(AND(Data!$AG324&gt;3.5*Data!$AE324,Data!$AG324&gt;3.5*Data!$AF324,Data!$AE324+Data!$AF324+Data!$AG324&gt;11,Data!$AE324+Data!$AF324&lt;2,Data!$Q324&gt;=18),"3",IF((Data!$AE324&gt;3*Data!$AF324),"1.3",IF(AND(Data!$AF324&gt;3*Data!$AE324,Data!$AF324&gt;2),"2.3","3.3")))))</f>
        <v>2.3</v>
      </c>
      <c r="BC324" s="30" t="str">
        <f>IF(AND(Data!$AL324&gt;Data!$AM324,Data!$AL324&gt;Data!$AN324),"1",IF(AND(Data!$AM324&gt;Data!$AL324,Data!$AM324&gt;Data!$AN324),IF(Data!$AM324&lt;2.5*Data!$AL324,"1.2",IF(OR(Data!$AL324&gt;2.5,Data!$AL324+Data!$AM324+Data!$AN324&lt;9),"2.2","2")),IF(AND(Data!$AN324&gt;3.5*Data!$AL324,Data!$AN324&gt;3.5*Data!$AM324,Data!$AL324+Data!$AM324+Data!$AN324&gt;11,Data!$AL324+Data!$AM324&lt;2,Data!$U324&gt;=18),"3",IF((Data!$AL324&gt;3*Data!$AM324),"1.3",IF(AND(Data!$AM324&gt;3*Data!$AL324,Data!$AM324&gt;2),"2.3","3.3")))))</f>
        <v>2</v>
      </c>
      <c r="BD324" s="30" t="str">
        <f>IF(AND(Data!$AS324&gt;Data!$AT324,Data!$AS324&gt;Data!$AU324),"1",IF(AND(Data!$AT324&gt;Data!$AS324,Data!$AT324&gt;Data!$AU324),IF(Data!$AT324&lt;2.5*Data!$AS324,"1.2",IF(OR(Data!$AS324&gt;2.5,Data!$AS324+Data!$AT324+Data!$AU324&lt;9),"2.2","2")),IF(AND(Data!$AU324&gt;3.5*Data!$AS324,Data!$AU324&gt;3.5*Data!$AT324,Data!$AS324+Data!$AT324+Data!$AU324&gt;11,Data!$AS324+Data!$AT324&lt;2,Data!$Y324&gt;=18),"3",IF((Data!$AS324&gt;3*Data!$AT324),"1.3",IF(AND(Data!$AT324&gt;3*Data!$AS324,Data!$AT324&gt;2),"2.3","3.3")))))</f>
        <v>1</v>
      </c>
      <c r="BE324" s="30" t="str">
        <f t="array" ref="BE324">XLOOKUP(Data!$O324,Data!$K324:$N324,$K$1:$N$1,"?",0,1)&amp;XLOOKUP(Data!$P324,Data!$K324:$N324,$K$1:$N$1,"?",0,1)&amp;XLOOKUP(Data!$Q324,Data!$K324:$N324,$K$1:$N$1,"?",0,1)</f>
        <v>IID</v>
      </c>
      <c r="BF324" s="30" t="str">
        <f t="array" ref="BF324">XLOOKUP(Data!$S324,Data!$C324:$F324,$C$1:$F$1,"?",0,1)&amp;XLOOKUP(Data!$T324,Data!$C324:$F324,$C$1:$F$1,"?",0,1)&amp;XLOOKUP(Data!$U324,Data!$C324:$F324,$C$1:$F$1,"?",0,1)</f>
        <v>CID</v>
      </c>
      <c r="BG324" s="30" t="str">
        <f t="array" ref="BG324">XLOOKUP(Data!$W324,Data!$G324:$J324,$G$1:$J$1,"?",0,1)&amp;XLOOKUP(Data!$X324,Data!$G324:$J324,$G$1:$J$1,"?",0,1)&amp;XLOOKUP(Data!$Y324,Data!$G324:$J324,$G$1:$J$1,"?",0,1)</f>
        <v>DSI</v>
      </c>
      <c r="BH324" s="30" t="str">
        <f>VLOOKUP(LEFT(Data!$BE324,Data!$BB324),'Key 2'!$A$1:$C$40,2,FALSE)</f>
        <v>#N/A</v>
      </c>
      <c r="BI324" s="30" t="str">
        <f>VLOOKUP(LEFT(Data!$BF324,Data!$BC324),'Key 2'!$A$1:$C$40,2,FALSE)</f>
        <v>IC</v>
      </c>
      <c r="BJ324" s="30" t="str">
        <f>VLOOKUP(LEFT(Data!$BG324,Data!$BD324),'Key 2'!$A$1:$C$40,2,FALSE)</f>
        <v>D</v>
      </c>
      <c r="BK324" s="30" t="str">
        <f>IF(AND(Data!$AV324&gt;=15,Data!$O324&gt;=20),"DG",IF(AND(Data!$AW324&gt;=15,Data!$S324&gt;=20),"MG",IF(AND(Data!$AV324&gt;=15,Data!$W324&gt;=20),"LG","0")))</f>
        <v>MG</v>
      </c>
      <c r="BL324" s="30" t="str">
        <f>IF(AND(Data!$BK324="DG",Data!$AW324&gt;=15,Data!$S324&gt;=20,Data!$BH324&lt;&gt;Data!$BI324),"MG","LG")</f>
        <v>#N/A</v>
      </c>
      <c r="BM324" s="30" t="str">
        <f>IF(Data!$BK324="DG",Data!$BH324,IF(Data!$BK324="MG",Data!$BI324,Data!$BJ324))</f>
        <v>IC</v>
      </c>
      <c r="BN324" s="30" t="str">
        <f>IF(Data!$BL324="DG",Data!$BH324,IF(Data!$BL324="MG",Data!$BI324,Data!$BJ324))</f>
        <v>#N/A</v>
      </c>
      <c r="BO324" s="41"/>
      <c r="BP324" s="41"/>
      <c r="BQ324" s="41"/>
      <c r="BR324" s="41"/>
      <c r="BS324" s="41"/>
      <c r="BT324" s="41" t="str">
        <f>VLOOKUP(Data!$BR324,'Key 1'!$B$1:$D$15,2,FALSE)</f>
        <v>TI</v>
      </c>
      <c r="BU324" s="41" t="str">
        <f>VLOOKUP(Data!$BS324,'Key 1'!$B$1:$D$15,2,FALSE)</f>
        <v>TI</v>
      </c>
      <c r="BV324" s="41">
        <f>VLOOKUP(Data!$BR324,'Key 1'!$B$1:$D$15,3,FALSE)</f>
        <v>0</v>
      </c>
      <c r="BW324" s="41">
        <f>VLOOKUP(Data!$BS324,'Key 1'!$B$1:$D$15,3,FALSE)</f>
        <v>0</v>
      </c>
      <c r="BX324" s="41" t="str">
        <f>IF(Data!$BK324="DG",IF(INT(Data!$BB324)-Data!$BB324&lt;0,"Low","High"),IF(Data!$BK324="MG",IF(INT(Data!$BC324)-Data!$BC324&lt;0,"Low","High"),IF(Data!$BK324="LG",IF(INT(Data!$BD324)-Data!$BD324&lt;0,"Low","High"),"High")))</f>
        <v>High</v>
      </c>
      <c r="BY324" s="41" t="str">
        <f>IF(Data!$BL324="DG",IF(INT(Data!$BB324)-Data!$BB324&lt;0,"Low","High"),IF(Data!$BL324="MG",IF(INT(Data!$BC324)-Data!$BC324&lt;0,"Low","High"),IF(Data!$BL324="LG",IF(INT(Data!$BD324)-Data!$BD324&lt;0,"Low","High"),"High")))</f>
        <v>#N/A</v>
      </c>
      <c r="BZ324" s="41" t="str">
        <f>IF(AND(Data!$BX324="High",Data!$BY324="High"),"High","Low")</f>
        <v>#N/A</v>
      </c>
      <c r="CA324" s="41" t="str">
        <f>IF(AND(Data!$BM324=Data!$BT324,Data!$BN324=Data!$BU324),"Matched",IF(Data!$BM324=Data!$BT324,"Sec Missed", IF(Data!$BN324=Data!$BU324," Pri Missed", "Both Missed")))</f>
        <v>#N/A</v>
      </c>
      <c r="CB324" s="42">
        <v>100.0</v>
      </c>
      <c r="CC324" s="42">
        <v>100.0</v>
      </c>
      <c r="CD324" s="42">
        <v>100.0</v>
      </c>
      <c r="CE324" s="43" t="s">
        <v>101</v>
      </c>
      <c r="CF324" s="43" t="s">
        <v>96</v>
      </c>
      <c r="CG324" s="43" t="s">
        <v>0</v>
      </c>
      <c r="CH324" s="45" t="s">
        <v>96</v>
      </c>
      <c r="CI324" s="43" t="s">
        <v>102</v>
      </c>
      <c r="CJ324" s="42">
        <v>100.0</v>
      </c>
      <c r="CK324" s="43" t="s">
        <v>96</v>
      </c>
      <c r="CL324" s="43" t="s">
        <v>102</v>
      </c>
      <c r="CM324" s="42">
        <v>100.0</v>
      </c>
      <c r="CN324" s="43" t="s">
        <v>99</v>
      </c>
      <c r="CO324" s="1"/>
      <c r="CP324" s="1"/>
      <c r="CQ324" s="1"/>
      <c r="CR324" s="1"/>
      <c r="CS324" s="1"/>
      <c r="CT324" s="1"/>
      <c r="CU324" s="1"/>
    </row>
    <row r="325" ht="48.0" customHeight="1">
      <c r="A325" s="28">
        <v>2479.0</v>
      </c>
      <c r="B325" s="29">
        <v>28.0</v>
      </c>
      <c r="C325" s="28">
        <v>20.0</v>
      </c>
      <c r="D325" s="28">
        <v>25.0</v>
      </c>
      <c r="E325" s="28">
        <v>4.0</v>
      </c>
      <c r="F325" s="28">
        <v>16.0</v>
      </c>
      <c r="G325" s="28">
        <v>11.0</v>
      </c>
      <c r="H325" s="28">
        <v>23.5</v>
      </c>
      <c r="I325" s="28">
        <v>15.0</v>
      </c>
      <c r="J325" s="28">
        <v>14.0</v>
      </c>
      <c r="K325" s="28">
        <v>15.0</v>
      </c>
      <c r="L325" s="28">
        <v>23.875</v>
      </c>
      <c r="M325" s="28">
        <v>8.0</v>
      </c>
      <c r="N325" s="28">
        <v>14.0</v>
      </c>
      <c r="O325" s="31">
        <f>LARGE(Data!$K325:$N325,1)</f>
        <v>23.875</v>
      </c>
      <c r="P325" s="31">
        <f>LARGE(Data!$K325:$N325,2)</f>
        <v>15</v>
      </c>
      <c r="Q325" s="31">
        <f>LARGE(Data!$K325:$N325,3)</f>
        <v>14</v>
      </c>
      <c r="R325" s="31">
        <f>LARGE(Data!$K325:$N325,4)</f>
        <v>8</v>
      </c>
      <c r="S325" s="32">
        <f>LARGE(Data!$C325:$F325,1)</f>
        <v>25</v>
      </c>
      <c r="T325" s="32">
        <f>LARGE(Data!$C325:$F325,2)</f>
        <v>20</v>
      </c>
      <c r="U325" s="32">
        <f>LARGE(Data!$C325:$F325,3)</f>
        <v>16</v>
      </c>
      <c r="V325" s="32">
        <f>LARGE(Data!$C325:$F325,4)</f>
        <v>4</v>
      </c>
      <c r="W325" s="33">
        <f>LARGE(Data!$G325:$J325,1)</f>
        <v>23.5</v>
      </c>
      <c r="X325" s="33">
        <f>LARGE(Data!$G325:$J325,2)</f>
        <v>15</v>
      </c>
      <c r="Y325" s="33">
        <f>LARGE(Data!$G325:$J325,3)</f>
        <v>14</v>
      </c>
      <c r="Z325" s="33">
        <f>LARGE(Data!$G325:$J325,4)</f>
        <v>11</v>
      </c>
      <c r="AA325" s="30">
        <f>Data!$O325-Data!$P325</f>
        <v>8.875</v>
      </c>
      <c r="AB325" s="30">
        <f>Data!$P325-Data!$Q325</f>
        <v>1</v>
      </c>
      <c r="AC325" s="30">
        <f>Data!$Q325-Data!$R325</f>
        <v>6</v>
      </c>
      <c r="AD325" s="30">
        <f>(Data!$AA325+Data!$AB325)/SUM(Data!$AA325:$AC325)</f>
        <v>0.6220472441</v>
      </c>
      <c r="AE325" s="31">
        <f>Data!$AA325^2/SQRT(Data!$AA325^2+Data!$AB325^2+Data!$AC325^2)</f>
        <v>7.32060397</v>
      </c>
      <c r="AF325" s="31">
        <f>Data!$AB325^2/SQRT(Data!$AA325^2+Data!$AB325^2+Data!$AC325^2)</f>
        <v>0.09294160962</v>
      </c>
      <c r="AG325" s="31">
        <f>Data!$AC325^2/SQRT(Data!$AA325^2+Data!$AB325^2+Data!$AC325^2)</f>
        <v>3.345897946</v>
      </c>
      <c r="AH325" s="30">
        <f>Data!$S325-Data!$T325</f>
        <v>5</v>
      </c>
      <c r="AI325" s="30">
        <f>Data!$T325-Data!$U325</f>
        <v>4</v>
      </c>
      <c r="AJ325" s="30">
        <f>Data!$U325-Data!$V325</f>
        <v>12</v>
      </c>
      <c r="AK325" s="30">
        <f>(Data!$AH325+Data!$AI325)/(Data!$AH325+Data!$AI325+Data!$AJ325)</f>
        <v>0.4285714286</v>
      </c>
      <c r="AL325" s="32">
        <f>Data!$AH325^2/SQRT(Data!$AH325^2+Data!$AI325^2+Data!$AJ325^2)</f>
        <v>1.838036555</v>
      </c>
      <c r="AM325" s="32">
        <f>Data!$AI325^2/SQRT(Data!$AH325^2+Data!$AI325^2+Data!$AJ325^2)</f>
        <v>1.176343395</v>
      </c>
      <c r="AN325" s="32">
        <f>Data!$AJ325^2/SQRT(Data!$AH325^2+Data!$AI325^2+Data!$AJ325^2)</f>
        <v>10.58709056</v>
      </c>
      <c r="AO325" s="30">
        <f>Data!$W325-Data!$X325</f>
        <v>8.5</v>
      </c>
      <c r="AP325" s="30">
        <f>Data!$X325-Data!$Y325</f>
        <v>1</v>
      </c>
      <c r="AQ325" s="30">
        <f>Data!$Y325-Data!$Z325</f>
        <v>3</v>
      </c>
      <c r="AR325" s="30">
        <f>(Data!$AO325+Data!$AP325)/(Data!$AO325+Data!$AP325+Data!$AQ325)</f>
        <v>0.76</v>
      </c>
      <c r="AS325" s="33">
        <f>Data!$AO325^2/SQRT(Data!$AO325^2+Data!$AP325^2+Data!$AQ325^2)</f>
        <v>7.966542881</v>
      </c>
      <c r="AT325" s="33">
        <f>Data!$AP325^2/SQRT(Data!$AO325^2+Data!$AP325^2+Data!$AQ325^2)</f>
        <v>0.1102635693</v>
      </c>
      <c r="AU325" s="33">
        <f>Data!$AQ325^2/SQRT(Data!$AO325^2+Data!$AP325^2+Data!$AQ325^2)</f>
        <v>0.9923721236</v>
      </c>
      <c r="AV325" s="34">
        <f>_xlfn.VAR.P(Data!$K325:$N325)</f>
        <v>32.14355469</v>
      </c>
      <c r="AW325" s="35">
        <f>_xlfn.VAR.P(Data!$C325:$F325)</f>
        <v>60.1875</v>
      </c>
      <c r="AX325" s="36">
        <f>_xlfn.VAR.P(Data!$G325:$J325)</f>
        <v>21.546875</v>
      </c>
      <c r="AY325" s="46"/>
      <c r="AZ325" s="38"/>
      <c r="BA325" s="39"/>
      <c r="BB325" s="30" t="str">
        <f>IF(AND(Data!$AE325&gt;Data!$AF325,Data!$AE325&gt;Data!$AG325),"1",IF(AND(Data!$AF325&gt;Data!$AE325,Data!$AF325&gt;Data!$AG325),IF(Data!$AF325&lt;2.5*Data!$AE325,"1.2",IF(OR(Data!$AE325&gt;2.5,Data!$AE325+Data!$AF325+Data!$AG325&lt;9),"2.2","2")),IF(AND(Data!$AG325&gt;3.5*Data!$AE325,Data!$AG325&gt;3.5*Data!$AF325,Data!$AE325+Data!$AF325+Data!$AG325&gt;11,Data!$AE325+Data!$AF325&lt;2,Data!$Q325&gt;=18),"3",IF((Data!$AE325&gt;3*Data!$AF325),"1.3",IF(AND(Data!$AF325&gt;3*Data!$AE325,Data!$AF325&gt;2),"2.3","3.3")))))</f>
        <v>1</v>
      </c>
      <c r="BC325" s="30" t="str">
        <f>IF(AND(Data!$AL325&gt;Data!$AM325,Data!$AL325&gt;Data!$AN325),"1",IF(AND(Data!$AM325&gt;Data!$AL325,Data!$AM325&gt;Data!$AN325),IF(Data!$AM325&lt;2.5*Data!$AL325,"1.2",IF(OR(Data!$AL325&gt;2.5,Data!$AL325+Data!$AM325+Data!$AN325&lt;9),"2.2","2")),IF(AND(Data!$AN325&gt;3.5*Data!$AL325,Data!$AN325&gt;3.5*Data!$AM325,Data!$AL325+Data!$AM325+Data!$AN325&gt;11,Data!$AL325+Data!$AM325&lt;2,Data!$U325&gt;=18),"3",IF((Data!$AL325&gt;3*Data!$AM325),"1.3",IF(AND(Data!$AM325&gt;3*Data!$AL325,Data!$AM325&gt;2),"2.3","3.3")))))</f>
        <v>3.3</v>
      </c>
      <c r="BD325" s="30" t="str">
        <f>IF(AND(Data!$AS325&gt;Data!$AT325,Data!$AS325&gt;Data!$AU325),"1",IF(AND(Data!$AT325&gt;Data!$AS325,Data!$AT325&gt;Data!$AU325),IF(Data!$AT325&lt;2.5*Data!$AS325,"1.2",IF(OR(Data!$AS325&gt;2.5,Data!$AS325+Data!$AT325+Data!$AU325&lt;9),"2.2","2")),IF(AND(Data!$AU325&gt;3.5*Data!$AS325,Data!$AU325&gt;3.5*Data!$AT325,Data!$AS325+Data!$AT325+Data!$AU325&gt;11,Data!$AS325+Data!$AT325&lt;2,Data!$Y325&gt;=18),"3",IF((Data!$AS325&gt;3*Data!$AT325),"1.3",IF(AND(Data!$AT325&gt;3*Data!$AS325,Data!$AT325&gt;2),"2.3","3.3")))))</f>
        <v>1</v>
      </c>
      <c r="BE325" s="30" t="str">
        <f t="array" ref="BE325">XLOOKUP(Data!$O325,Data!$K325:$N325,$K$1:$N$1,"?",0,1)&amp;XLOOKUP(Data!$P325,Data!$K325:$N325,$K$1:$N$1,"?",0,1)&amp;XLOOKUP(Data!$Q325,Data!$K325:$N325,$K$1:$N$1,"?",0,1)</f>
        <v>IDC</v>
      </c>
      <c r="BF325" s="30" t="str">
        <f t="array" ref="BF325">XLOOKUP(Data!$S325,Data!$C325:$F325,$C$1:$F$1,"?",0,1)&amp;XLOOKUP(Data!$T325,Data!$C325:$F325,$C$1:$F$1,"?",0,1)&amp;XLOOKUP(Data!$U325,Data!$C325:$F325,$C$1:$F$1,"?",0,1)</f>
        <v>IDC</v>
      </c>
      <c r="BG325" s="30" t="str">
        <f t="array" ref="BG325">XLOOKUP(Data!$W325,Data!$G325:$J325,$G$1:$J$1,"?",0,1)&amp;XLOOKUP(Data!$X325,Data!$G325:$J325,$G$1:$J$1,"?",0,1)&amp;XLOOKUP(Data!$Y325,Data!$G325:$J325,$G$1:$J$1,"?",0,1)</f>
        <v>ISC</v>
      </c>
      <c r="BH325" s="30" t="str">
        <f>VLOOKUP(LEFT(Data!$BE325,Data!$BB325),'Key 2'!$A$1:$C$40,2,FALSE)</f>
        <v>I</v>
      </c>
      <c r="BI325" s="30" t="str">
        <f>VLOOKUP(LEFT(Data!$BF325,Data!$BC325),'Key 2'!$A$1:$C$40,2,FALSE)</f>
        <v>DIC</v>
      </c>
      <c r="BJ325" s="30" t="str">
        <f>VLOOKUP(LEFT(Data!$BG325,Data!$BD325),'Key 2'!$A$1:$C$40,2,FALSE)</f>
        <v>I</v>
      </c>
      <c r="BK325" s="30" t="str">
        <f>IF(AND(Data!$AV325&gt;=15,Data!$O325&gt;=20),"DG",IF(AND(Data!$AW325&gt;=15,Data!$S325&gt;=20),"MG",IF(AND(Data!$AV325&gt;=15,Data!$W325&gt;=20),"LG","0")))</f>
        <v>DG</v>
      </c>
      <c r="BL325" s="30" t="str">
        <f>IF(AND(Data!$BK325="DG",Data!$AW325&gt;=15,Data!$S325&gt;=20,Data!$BH325&lt;&gt;Data!$BI325),"MG","LG")</f>
        <v>MG</v>
      </c>
      <c r="BM325" s="30" t="str">
        <f>IF(Data!$BK325="DG",Data!$BH325,IF(Data!$BK325="MG",Data!$BI325,Data!$BJ325))</f>
        <v>I</v>
      </c>
      <c r="BN325" s="30" t="str">
        <f>IF(Data!$BL325="DG",Data!$BH325,IF(Data!$BL325="MG",Data!$BI325,Data!$BJ325))</f>
        <v>DIC</v>
      </c>
      <c r="BO325" s="41"/>
      <c r="BP325" s="41"/>
      <c r="BQ325" s="41"/>
      <c r="BR325" s="47"/>
      <c r="BS325" s="48"/>
      <c r="BT325" s="47" t="str">
        <f>VLOOKUP(Data!$BR325,'Key 1'!$B$1:$D$15,2,FALSE)</f>
        <v>TI</v>
      </c>
      <c r="BU325" s="48" t="str">
        <f>VLOOKUP(Data!$BS325,'Key 1'!$B$1:$D$15,2,FALSE)</f>
        <v>TI</v>
      </c>
      <c r="BV325" s="47">
        <f>VLOOKUP(Data!$BR325,'Key 1'!$B$1:$D$15,3,FALSE)</f>
        <v>0</v>
      </c>
      <c r="BW325" s="48">
        <f>VLOOKUP(Data!$BS325,'Key 1'!$B$1:$D$15,3,FALSE)</f>
        <v>0</v>
      </c>
      <c r="BX325" s="41" t="str">
        <f>IF(Data!$BK325="DG",IF(INT(Data!$BB325)-Data!$BB325&lt;0,"Low","High"),IF(Data!$BK325="MG",IF(INT(Data!$BC325)-Data!$BC325&lt;0,"Low","High"),IF(Data!$BK325="LG",IF(INT(Data!$BD325)-Data!$BD325&lt;0,"Low","High"),"High")))</f>
        <v>High</v>
      </c>
      <c r="BY325" s="41" t="str">
        <f>IF(Data!$BL325="DG",IF(INT(Data!$BB325)-Data!$BB325&lt;0,"Low","High"),IF(Data!$BL325="MG",IF(INT(Data!$BC325)-Data!$BC325&lt;0,"Low","High"),IF(Data!$BL325="LG",IF(INT(Data!$BD325)-Data!$BD325&lt;0,"Low","High"),"High")))</f>
        <v>Low</v>
      </c>
      <c r="BZ325" s="41" t="str">
        <f>IF(AND(Data!$BX325="High",Data!$BY325="High"),"High","Low")</f>
        <v>Low</v>
      </c>
      <c r="CA325" s="41" t="str">
        <f>IF(AND(Data!$BM325=Data!$BT325,Data!$BN325=Data!$BU325),"Matched",IF(Data!$BM325=Data!$BT325,"Sec Missed", IF(Data!$BN325=Data!$BU325," Pri Missed", "Both Missed")))</f>
        <v>Both Missed</v>
      </c>
      <c r="CB325" s="42">
        <v>100.0</v>
      </c>
      <c r="CC325" s="42">
        <v>100.0</v>
      </c>
      <c r="CD325" s="42">
        <v>100.0</v>
      </c>
      <c r="CE325" s="43" t="s">
        <v>1</v>
      </c>
      <c r="CF325" s="43" t="s">
        <v>15</v>
      </c>
      <c r="CG325" s="43" t="s">
        <v>1</v>
      </c>
      <c r="CH325" s="45" t="s">
        <v>1</v>
      </c>
      <c r="CI325" s="43" t="s">
        <v>97</v>
      </c>
      <c r="CJ325" s="42">
        <v>100.0</v>
      </c>
      <c r="CK325" s="43" t="s">
        <v>15</v>
      </c>
      <c r="CL325" s="43" t="s">
        <v>102</v>
      </c>
      <c r="CM325" s="42">
        <v>100.0</v>
      </c>
      <c r="CN325" s="43" t="s">
        <v>99</v>
      </c>
      <c r="CO325" s="1"/>
      <c r="CP325" s="1"/>
      <c r="CQ325" s="1"/>
      <c r="CR325" s="1"/>
      <c r="CS325" s="1"/>
      <c r="CT325" s="1"/>
      <c r="CU325" s="1"/>
    </row>
    <row r="326" ht="48.0" customHeight="1">
      <c r="A326" s="28">
        <v>2480.0</v>
      </c>
      <c r="B326" s="29">
        <v>28.0</v>
      </c>
      <c r="C326" s="28">
        <v>22.5</v>
      </c>
      <c r="D326" s="28">
        <v>16.0</v>
      </c>
      <c r="E326" s="28">
        <v>7.0</v>
      </c>
      <c r="F326" s="28">
        <v>21.0</v>
      </c>
      <c r="G326" s="28">
        <v>21.0</v>
      </c>
      <c r="H326" s="28">
        <v>3.0</v>
      </c>
      <c r="I326" s="28">
        <v>7.0</v>
      </c>
      <c r="J326" s="28">
        <v>25.0</v>
      </c>
      <c r="K326" s="28">
        <v>21.0</v>
      </c>
      <c r="L326" s="28">
        <v>8.0</v>
      </c>
      <c r="M326" s="28">
        <v>6.0</v>
      </c>
      <c r="N326" s="28">
        <v>24.0</v>
      </c>
      <c r="O326" s="31">
        <f>LARGE(Data!$K326:$N326,1)</f>
        <v>24</v>
      </c>
      <c r="P326" s="31">
        <f>LARGE(Data!$K326:$N326,2)</f>
        <v>21</v>
      </c>
      <c r="Q326" s="31">
        <f>LARGE(Data!$K326:$N326,3)</f>
        <v>8</v>
      </c>
      <c r="R326" s="31">
        <f>LARGE(Data!$K326:$N326,4)</f>
        <v>6</v>
      </c>
      <c r="S326" s="32">
        <f>LARGE(Data!$C326:$F326,1)</f>
        <v>22.5</v>
      </c>
      <c r="T326" s="32">
        <f>LARGE(Data!$C326:$F326,2)</f>
        <v>21</v>
      </c>
      <c r="U326" s="32">
        <f>LARGE(Data!$C326:$F326,3)</f>
        <v>16</v>
      </c>
      <c r="V326" s="32">
        <f>LARGE(Data!$C326:$F326,4)</f>
        <v>7</v>
      </c>
      <c r="W326" s="33">
        <f>LARGE(Data!$G326:$J326,1)</f>
        <v>25</v>
      </c>
      <c r="X326" s="33">
        <f>LARGE(Data!$G326:$J326,2)</f>
        <v>21</v>
      </c>
      <c r="Y326" s="33">
        <f>LARGE(Data!$G326:$J326,3)</f>
        <v>7</v>
      </c>
      <c r="Z326" s="33">
        <f>LARGE(Data!$G326:$J326,4)</f>
        <v>3</v>
      </c>
      <c r="AA326" s="30">
        <f>Data!$O326-Data!$P326</f>
        <v>3</v>
      </c>
      <c r="AB326" s="30">
        <f>Data!$P326-Data!$Q326</f>
        <v>13</v>
      </c>
      <c r="AC326" s="30">
        <f>Data!$Q326-Data!$R326</f>
        <v>2</v>
      </c>
      <c r="AD326" s="30">
        <f>(Data!$AA326+Data!$AB326)/SUM(Data!$AA326:$AC326)</f>
        <v>0.8888888889</v>
      </c>
      <c r="AE326" s="31">
        <f>Data!$AA326^2/SQRT(Data!$AA326^2+Data!$AB326^2+Data!$AC326^2)</f>
        <v>0.667124385</v>
      </c>
      <c r="AF326" s="31">
        <f>Data!$AB326^2/SQRT(Data!$AA326^2+Data!$AB326^2+Data!$AC326^2)</f>
        <v>12.52711345</v>
      </c>
      <c r="AG326" s="31">
        <f>Data!$AC326^2/SQRT(Data!$AA326^2+Data!$AB326^2+Data!$AC326^2)</f>
        <v>0.2964997267</v>
      </c>
      <c r="AH326" s="30">
        <f>Data!$S326-Data!$T326</f>
        <v>1.5</v>
      </c>
      <c r="AI326" s="30">
        <f>Data!$T326-Data!$U326</f>
        <v>5</v>
      </c>
      <c r="AJ326" s="30">
        <f>Data!$U326-Data!$V326</f>
        <v>9</v>
      </c>
      <c r="AK326" s="30">
        <f>(Data!$AH326+Data!$AI326)/(Data!$AH326+Data!$AI326+Data!$AJ326)</f>
        <v>0.4193548387</v>
      </c>
      <c r="AL326" s="32">
        <f>Data!$AH326^2/SQRT(Data!$AH326^2+Data!$AI326^2+Data!$AJ326^2)</f>
        <v>0.2162561991</v>
      </c>
      <c r="AM326" s="32">
        <f>Data!$AI326^2/SQRT(Data!$AH326^2+Data!$AI326^2+Data!$AJ326^2)</f>
        <v>2.402846657</v>
      </c>
      <c r="AN326" s="32">
        <f>Data!$AJ326^2/SQRT(Data!$AH326^2+Data!$AI326^2+Data!$AJ326^2)</f>
        <v>7.785223168</v>
      </c>
      <c r="AO326" s="30">
        <f>Data!$W326-Data!$X326</f>
        <v>4</v>
      </c>
      <c r="AP326" s="30">
        <f>Data!$X326-Data!$Y326</f>
        <v>14</v>
      </c>
      <c r="AQ326" s="30">
        <f>Data!$Y326-Data!$Z326</f>
        <v>4</v>
      </c>
      <c r="AR326" s="30">
        <f>(Data!$AO326+Data!$AP326)/(Data!$AO326+Data!$AP326+Data!$AQ326)</f>
        <v>0.8181818182</v>
      </c>
      <c r="AS326" s="33">
        <f>Data!$AO326^2/SQRT(Data!$AO326^2+Data!$AP326^2+Data!$AQ326^2)</f>
        <v>1.059625886</v>
      </c>
      <c r="AT326" s="33">
        <f>Data!$AP326^2/SQRT(Data!$AO326^2+Data!$AP326^2+Data!$AQ326^2)</f>
        <v>12.9804171</v>
      </c>
      <c r="AU326" s="33">
        <f>Data!$AQ326^2/SQRT(Data!$AO326^2+Data!$AP326^2+Data!$AQ326^2)</f>
        <v>1.059625886</v>
      </c>
      <c r="AV326" s="34">
        <f>_xlfn.VAR.P(Data!$K326:$N326)</f>
        <v>61.6875</v>
      </c>
      <c r="AW326" s="35">
        <f>_xlfn.VAR.P(Data!$C326:$F326)</f>
        <v>36.671875</v>
      </c>
      <c r="AX326" s="49">
        <f>_xlfn.VAR.P(Data!$G326:$J326)</f>
        <v>85</v>
      </c>
      <c r="AY326" s="46"/>
      <c r="AZ326" s="38"/>
      <c r="BA326" s="39"/>
      <c r="BB326" s="30" t="str">
        <f>IF(AND(Data!$AE326&gt;Data!$AF326,Data!$AE326&gt;Data!$AG326),"1",IF(AND(Data!$AF326&gt;Data!$AE326,Data!$AF326&gt;Data!$AG326),IF(Data!$AF326&lt;2.5*Data!$AE326,"1.2",IF(OR(Data!$AE326&gt;2.5,Data!$AE326+Data!$AF326+Data!$AG326&lt;9),"2.2","2")),IF(AND(Data!$AG326&gt;3.5*Data!$AE326,Data!$AG326&gt;3.5*Data!$AF326,Data!$AE326+Data!$AF326+Data!$AG326&gt;11,Data!$AE326+Data!$AF326&lt;2,Data!$Q326&gt;=18),"3",IF((Data!$AE326&gt;3*Data!$AF326),"1.3",IF(AND(Data!$AF326&gt;3*Data!$AE326,Data!$AF326&gt;2),"2.3","3.3")))))</f>
        <v>2</v>
      </c>
      <c r="BC326" s="30" t="str">
        <f>IF(AND(Data!$AL326&gt;Data!$AM326,Data!$AL326&gt;Data!$AN326),"1",IF(AND(Data!$AM326&gt;Data!$AL326,Data!$AM326&gt;Data!$AN326),IF(Data!$AM326&lt;2.5*Data!$AL326,"1.2",IF(OR(Data!$AL326&gt;2.5,Data!$AL326+Data!$AM326+Data!$AN326&lt;9),"2.2","2")),IF(AND(Data!$AN326&gt;3.5*Data!$AL326,Data!$AN326&gt;3.5*Data!$AM326,Data!$AL326+Data!$AM326+Data!$AN326&gt;11,Data!$AL326+Data!$AM326&lt;2,Data!$U326&gt;=18),"3",IF((Data!$AL326&gt;3*Data!$AM326),"1.3",IF(AND(Data!$AM326&gt;3*Data!$AL326,Data!$AM326&gt;2),"2.3","3.3")))))</f>
        <v>2.3</v>
      </c>
      <c r="BD326" s="30" t="str">
        <f>IF(AND(Data!$AS326&gt;Data!$AT326,Data!$AS326&gt;Data!$AU326),"1",IF(AND(Data!$AT326&gt;Data!$AS326,Data!$AT326&gt;Data!$AU326),IF(Data!$AT326&lt;2.5*Data!$AS326,"1.2",IF(OR(Data!$AS326&gt;2.5,Data!$AS326+Data!$AT326+Data!$AU326&lt;9),"2.2","2")),IF(AND(Data!$AU326&gt;3.5*Data!$AS326,Data!$AU326&gt;3.5*Data!$AT326,Data!$AS326+Data!$AT326+Data!$AU326&gt;11,Data!$AS326+Data!$AT326&lt;2,Data!$Y326&gt;=18),"3",IF((Data!$AS326&gt;3*Data!$AT326),"1.3",IF(AND(Data!$AT326&gt;3*Data!$AS326,Data!$AT326&gt;2),"2.3","3.3")))))</f>
        <v>2</v>
      </c>
      <c r="BE326" s="30" t="str">
        <f t="array" ref="BE326">XLOOKUP(Data!$O326,Data!$K326:$N326,$K$1:$N$1,"?",0,1)&amp;XLOOKUP(Data!$P326,Data!$K326:$N326,$K$1:$N$1,"?",0,1)&amp;XLOOKUP(Data!$Q326,Data!$K326:$N326,$K$1:$N$1,"?",0,1)</f>
        <v>CDI</v>
      </c>
      <c r="BF326" s="30" t="str">
        <f t="array" ref="BF326">XLOOKUP(Data!$S326,Data!$C326:$F326,$C$1:$F$1,"?",0,1)&amp;XLOOKUP(Data!$T326,Data!$C326:$F326,$C$1:$F$1,"?",0,1)&amp;XLOOKUP(Data!$U326,Data!$C326:$F326,$C$1:$F$1,"?",0,1)</f>
        <v>DCI</v>
      </c>
      <c r="BG326" s="30" t="str">
        <f t="array" ref="BG326">XLOOKUP(Data!$W326,Data!$G326:$J326,$G$1:$J$1,"?",0,1)&amp;XLOOKUP(Data!$X326,Data!$G326:$J326,$G$1:$J$1,"?",0,1)&amp;XLOOKUP(Data!$Y326,Data!$G326:$J326,$G$1:$J$1,"?",0,1)</f>
        <v>CDS</v>
      </c>
      <c r="BH326" s="30" t="str">
        <f>VLOOKUP(LEFT(Data!$BE326,Data!$BB326),'Key 2'!$A$1:$C$40,2,FALSE)</f>
        <v>DC</v>
      </c>
      <c r="BI326" s="30" t="str">
        <f>VLOOKUP(LEFT(Data!$BF326,Data!$BC326),'Key 2'!$A$1:$C$40,2,FALSE)</f>
        <v>DC</v>
      </c>
      <c r="BJ326" s="30" t="str">
        <f>VLOOKUP(LEFT(Data!$BG326,Data!$BD326),'Key 2'!$A$1:$C$40,2,FALSE)</f>
        <v>DC</v>
      </c>
      <c r="BK326" s="30" t="str">
        <f>IF(AND(Data!$AV326&gt;=15,Data!$O326&gt;=20),"DG",IF(AND(Data!$AW326&gt;=15,Data!$S326&gt;=20),"MG",IF(AND(Data!$AV326&gt;=15,Data!$W326&gt;=20),"LG","0")))</f>
        <v>DG</v>
      </c>
      <c r="BL326" s="30" t="str">
        <f>IF(AND(Data!$BK326="DG",Data!$AW326&gt;=15,Data!$S326&gt;=20,Data!$BH326&lt;&gt;Data!$BI326),"MG","LG")</f>
        <v>LG</v>
      </c>
      <c r="BM326" s="30" t="str">
        <f>IF(Data!$BK326="DG",Data!$BH326,IF(Data!$BK326="MG",Data!$BI326,Data!$BJ326))</f>
        <v>DC</v>
      </c>
      <c r="BN326" s="30" t="str">
        <f>IF(Data!$BL326="DG",Data!$BH326,IF(Data!$BL326="MG",Data!$BI326,Data!$BJ326))</f>
        <v>DC</v>
      </c>
      <c r="BO326" s="41"/>
      <c r="BP326" s="41"/>
      <c r="BQ326" s="41"/>
      <c r="BR326" s="41"/>
      <c r="BS326" s="41"/>
      <c r="BT326" s="41" t="str">
        <f>VLOOKUP(Data!$BR326,'Key 1'!$B$1:$D$15,2,FALSE)</f>
        <v>TI</v>
      </c>
      <c r="BU326" s="41" t="str">
        <f>VLOOKUP(Data!$BS326,'Key 1'!$B$1:$D$15,2,FALSE)</f>
        <v>TI</v>
      </c>
      <c r="BV326" s="41">
        <f>VLOOKUP(Data!$BR326,'Key 1'!$B$1:$D$15,3,FALSE)</f>
        <v>0</v>
      </c>
      <c r="BW326" s="41">
        <f>VLOOKUP(Data!$BS326,'Key 1'!$B$1:$D$15,3,FALSE)</f>
        <v>0</v>
      </c>
      <c r="BX326" s="41" t="str">
        <f>IF(Data!$BK326="DG",IF(INT(Data!$BB326)-Data!$BB326&lt;0,"Low","High"),IF(Data!$BK326="MG",IF(INT(Data!$BC326)-Data!$BC326&lt;0,"Low","High"),IF(Data!$BK326="LG",IF(INT(Data!$BD326)-Data!$BD326&lt;0,"Low","High"),"High")))</f>
        <v>High</v>
      </c>
      <c r="BY326" s="41" t="str">
        <f>IF(Data!$BL326="DG",IF(INT(Data!$BB326)-Data!$BB326&lt;0,"Low","High"),IF(Data!$BL326="MG",IF(INT(Data!$BC326)-Data!$BC326&lt;0,"Low","High"),IF(Data!$BL326="LG",IF(INT(Data!$BD326)-Data!$BD326&lt;0,"Low","High"),"High")))</f>
        <v>High</v>
      </c>
      <c r="BZ326" s="41" t="str">
        <f>IF(AND(Data!$BX326="High",Data!$BY326="High"),"High","Low")</f>
        <v>High</v>
      </c>
      <c r="CA326" s="41" t="str">
        <f>IF(AND(Data!$BM326=Data!$BT326,Data!$BN326=Data!$BU326),"Matched",IF(Data!$BM326=Data!$BT326,"Sec Missed", IF(Data!$BN326=Data!$BU326," Pri Missed", "Both Missed")))</f>
        <v>Both Missed</v>
      </c>
      <c r="CB326" s="42">
        <v>100.0</v>
      </c>
      <c r="CC326" s="42">
        <v>100.0</v>
      </c>
      <c r="CD326" s="42">
        <v>100.0</v>
      </c>
      <c r="CE326" s="43" t="s">
        <v>17</v>
      </c>
      <c r="CF326" s="43" t="s">
        <v>17</v>
      </c>
      <c r="CG326" s="43" t="s">
        <v>17</v>
      </c>
      <c r="CH326" s="45" t="s">
        <v>17</v>
      </c>
      <c r="CI326" s="43" t="s">
        <v>97</v>
      </c>
      <c r="CJ326" s="42">
        <v>100.0</v>
      </c>
      <c r="CK326" s="43" t="s">
        <v>17</v>
      </c>
      <c r="CL326" s="43" t="s">
        <v>98</v>
      </c>
      <c r="CM326" s="42">
        <v>100.0</v>
      </c>
      <c r="CN326" s="43" t="s">
        <v>99</v>
      </c>
      <c r="CO326" s="1"/>
      <c r="CP326" s="1"/>
      <c r="CQ326" s="1"/>
      <c r="CR326" s="1"/>
      <c r="CS326" s="1"/>
      <c r="CT326" s="1"/>
      <c r="CU326" s="1"/>
    </row>
    <row r="327" ht="48.0" customHeight="1">
      <c r="A327" s="28">
        <v>2481.0</v>
      </c>
      <c r="B327" s="29">
        <v>28.0</v>
      </c>
      <c r="C327" s="28">
        <v>14.0</v>
      </c>
      <c r="D327" s="28">
        <v>20.0</v>
      </c>
      <c r="E327" s="28">
        <v>13.0</v>
      </c>
      <c r="F327" s="28">
        <v>21.0</v>
      </c>
      <c r="G327" s="28">
        <v>18.0</v>
      </c>
      <c r="H327" s="28">
        <v>16.0</v>
      </c>
      <c r="I327" s="28">
        <v>7.0</v>
      </c>
      <c r="J327" s="28">
        <v>16.0</v>
      </c>
      <c r="K327" s="28">
        <v>15.0</v>
      </c>
      <c r="L327" s="28">
        <v>17.5</v>
      </c>
      <c r="M327" s="28">
        <v>9.5</v>
      </c>
      <c r="N327" s="28">
        <v>19.0</v>
      </c>
      <c r="O327" s="31">
        <f>LARGE(Data!$K327:$N327,1)</f>
        <v>19</v>
      </c>
      <c r="P327" s="31">
        <f>LARGE(Data!$K327:$N327,2)</f>
        <v>17.5</v>
      </c>
      <c r="Q327" s="31">
        <f>LARGE(Data!$K327:$N327,3)</f>
        <v>15</v>
      </c>
      <c r="R327" s="31">
        <f>LARGE(Data!$K327:$N327,4)</f>
        <v>9.5</v>
      </c>
      <c r="S327" s="32">
        <f>LARGE(Data!$C327:$F327,1)</f>
        <v>21</v>
      </c>
      <c r="T327" s="32">
        <f>LARGE(Data!$C327:$F327,2)</f>
        <v>20</v>
      </c>
      <c r="U327" s="32">
        <f>LARGE(Data!$C327:$F327,3)</f>
        <v>14</v>
      </c>
      <c r="V327" s="32">
        <f>LARGE(Data!$C327:$F327,4)</f>
        <v>13</v>
      </c>
      <c r="W327" s="33">
        <f>LARGE(Data!$G327:$J327,1)</f>
        <v>18</v>
      </c>
      <c r="X327" s="33">
        <f>LARGE(Data!$G327:$J327,2)</f>
        <v>16</v>
      </c>
      <c r="Y327" s="33">
        <f>LARGE(Data!$G327:$J327,3)</f>
        <v>16</v>
      </c>
      <c r="Z327" s="33">
        <f>LARGE(Data!$G327:$J327,4)</f>
        <v>7</v>
      </c>
      <c r="AA327" s="30">
        <f>Data!$O327-Data!$P327</f>
        <v>1.5</v>
      </c>
      <c r="AB327" s="30">
        <f>Data!$P327-Data!$Q327</f>
        <v>2.5</v>
      </c>
      <c r="AC327" s="30">
        <f>Data!$Q327-Data!$R327</f>
        <v>5.5</v>
      </c>
      <c r="AD327" s="30">
        <f>(Data!$AA327+Data!$AB327)/SUM(Data!$AA327:$AC327)</f>
        <v>0.4210526316</v>
      </c>
      <c r="AE327" s="31">
        <f>Data!$AA327^2/SQRT(Data!$AA327^2+Data!$AB327^2+Data!$AC327^2)</f>
        <v>0.361448698</v>
      </c>
      <c r="AF327" s="31">
        <f>Data!$AB327^2/SQRT(Data!$AA327^2+Data!$AB327^2+Data!$AC327^2)</f>
        <v>1.004024161</v>
      </c>
      <c r="AG327" s="31">
        <f>Data!$AC327^2/SQRT(Data!$AA327^2+Data!$AB327^2+Data!$AC327^2)</f>
        <v>4.85947694</v>
      </c>
      <c r="AH327" s="30">
        <f>Data!$S327-Data!$T327</f>
        <v>1</v>
      </c>
      <c r="AI327" s="30">
        <f>Data!$T327-Data!$U327</f>
        <v>6</v>
      </c>
      <c r="AJ327" s="30">
        <f>Data!$U327-Data!$V327</f>
        <v>1</v>
      </c>
      <c r="AK327" s="30">
        <f>(Data!$AH327+Data!$AI327)/(Data!$AH327+Data!$AI327+Data!$AJ327)</f>
        <v>0.875</v>
      </c>
      <c r="AL327" s="32">
        <f>Data!$AH327^2/SQRT(Data!$AH327^2+Data!$AI327^2+Data!$AJ327^2)</f>
        <v>0.1622214211</v>
      </c>
      <c r="AM327" s="32">
        <f>Data!$AI327^2/SQRT(Data!$AH327^2+Data!$AI327^2+Data!$AJ327^2)</f>
        <v>5.839971161</v>
      </c>
      <c r="AN327" s="32">
        <f>Data!$AJ327^2/SQRT(Data!$AH327^2+Data!$AI327^2+Data!$AJ327^2)</f>
        <v>0.1622214211</v>
      </c>
      <c r="AO327" s="30">
        <f>Data!$W327-Data!$X327</f>
        <v>2</v>
      </c>
      <c r="AP327" s="30">
        <f>Data!$X327-Data!$Y327</f>
        <v>0</v>
      </c>
      <c r="AQ327" s="30">
        <f>Data!$Y327-Data!$Z327</f>
        <v>9</v>
      </c>
      <c r="AR327" s="30">
        <f>(Data!$AO327+Data!$AP327)/(Data!$AO327+Data!$AP327+Data!$AQ327)</f>
        <v>0.1818181818</v>
      </c>
      <c r="AS327" s="33">
        <f>Data!$AO327^2/SQRT(Data!$AO327^2+Data!$AP327^2+Data!$AQ327^2)</f>
        <v>0.4338609156</v>
      </c>
      <c r="AT327" s="33">
        <f>Data!$AP327^2/SQRT(Data!$AO327^2+Data!$AP327^2+Data!$AQ327^2)</f>
        <v>0</v>
      </c>
      <c r="AU327" s="33">
        <f>Data!$AQ327^2/SQRT(Data!$AO327^2+Data!$AP327^2+Data!$AQ327^2)</f>
        <v>8.785683542</v>
      </c>
      <c r="AV327" s="34">
        <f>_xlfn.VAR.P(Data!$K327:$N327)</f>
        <v>13.0625</v>
      </c>
      <c r="AW327" s="35">
        <f>_xlfn.VAR.P(Data!$C327:$F327)</f>
        <v>12.5</v>
      </c>
      <c r="AX327" s="36">
        <f>_xlfn.VAR.P(Data!$G327:$J327)</f>
        <v>18.1875</v>
      </c>
      <c r="AY327" s="46"/>
      <c r="AZ327" s="38"/>
      <c r="BA327" s="39"/>
      <c r="BB327" s="30" t="str">
        <f>IF(AND(Data!$AE327&gt;Data!$AF327,Data!$AE327&gt;Data!$AG327),"1",IF(AND(Data!$AF327&gt;Data!$AE327,Data!$AF327&gt;Data!$AG327),IF(Data!$AF327&lt;2.5*Data!$AE327,"1.2",IF(OR(Data!$AE327&gt;2.5,Data!$AE327+Data!$AF327+Data!$AG327&lt;9),"2.2","2")),IF(AND(Data!$AG327&gt;3.5*Data!$AE327,Data!$AG327&gt;3.5*Data!$AF327,Data!$AE327+Data!$AF327+Data!$AG327&gt;11,Data!$AE327+Data!$AF327&lt;2,Data!$Q327&gt;=18),"3",IF((Data!$AE327&gt;3*Data!$AF327),"1.3",IF(AND(Data!$AF327&gt;3*Data!$AE327,Data!$AF327&gt;2),"2.3","3.3")))))</f>
        <v>3.3</v>
      </c>
      <c r="BC327" s="30" t="str">
        <f>IF(AND(Data!$AL327&gt;Data!$AM327,Data!$AL327&gt;Data!$AN327),"1",IF(AND(Data!$AM327&gt;Data!$AL327,Data!$AM327&gt;Data!$AN327),IF(Data!$AM327&lt;2.5*Data!$AL327,"1.2",IF(OR(Data!$AL327&gt;2.5,Data!$AL327+Data!$AM327+Data!$AN327&lt;9),"2.2","2")),IF(AND(Data!$AN327&gt;3.5*Data!$AL327,Data!$AN327&gt;3.5*Data!$AM327,Data!$AL327+Data!$AM327+Data!$AN327&gt;11,Data!$AL327+Data!$AM327&lt;2,Data!$U327&gt;=18),"3",IF((Data!$AL327&gt;3*Data!$AM327),"1.3",IF(AND(Data!$AM327&gt;3*Data!$AL327,Data!$AM327&gt;2),"2.3","3.3")))))</f>
        <v>2.2</v>
      </c>
      <c r="BD327" s="30" t="str">
        <f>IF(AND(Data!$AS327&gt;Data!$AT327,Data!$AS327&gt;Data!$AU327),"1",IF(AND(Data!$AT327&gt;Data!$AS327,Data!$AT327&gt;Data!$AU327),IF(Data!$AT327&lt;2.5*Data!$AS327,"1.2",IF(OR(Data!$AS327&gt;2.5,Data!$AS327+Data!$AT327+Data!$AU327&lt;9),"2.2","2")),IF(AND(Data!$AU327&gt;3.5*Data!$AS327,Data!$AU327&gt;3.5*Data!$AT327,Data!$AS327+Data!$AT327+Data!$AU327&gt;11,Data!$AS327+Data!$AT327&lt;2,Data!$Y327&gt;=18),"3",IF((Data!$AS327&gt;3*Data!$AT327),"1.3",IF(AND(Data!$AT327&gt;3*Data!$AS327,Data!$AT327&gt;2),"2.3","3.3")))))</f>
        <v>1.3</v>
      </c>
      <c r="BE327" s="30" t="str">
        <f t="array" ref="BE327">XLOOKUP(Data!$O327,Data!$K327:$N327,$K$1:$N$1,"?",0,1)&amp;XLOOKUP(Data!$P327,Data!$K327:$N327,$K$1:$N$1,"?",0,1)&amp;XLOOKUP(Data!$Q327,Data!$K327:$N327,$K$1:$N$1,"?",0,1)</f>
        <v>CID</v>
      </c>
      <c r="BF327" s="30" t="str">
        <f t="array" ref="BF327">XLOOKUP(Data!$S327,Data!$C327:$F327,$C$1:$F$1,"?",0,1)&amp;XLOOKUP(Data!$T327,Data!$C327:$F327,$C$1:$F$1,"?",0,1)&amp;XLOOKUP(Data!$U327,Data!$C327:$F327,$C$1:$F$1,"?",0,1)</f>
        <v>CID</v>
      </c>
      <c r="BG327" s="30" t="str">
        <f t="array" ref="BG327">XLOOKUP(Data!$W327,Data!$G327:$J327,$G$1:$J$1,"?",0,1)&amp;XLOOKUP(Data!$X327,Data!$G327:$J327,$G$1:$J$1,"?",0,1)&amp;XLOOKUP(Data!$Y327,Data!$G327:$J327,$G$1:$J$1,"?",0,1)</f>
        <v>DII</v>
      </c>
      <c r="BH327" s="30" t="str">
        <f>VLOOKUP(LEFT(Data!$BE327,Data!$BB327),'Key 2'!$A$1:$C$40,2,FALSE)</f>
        <v>DIC</v>
      </c>
      <c r="BI327" s="30" t="str">
        <f>VLOOKUP(LEFT(Data!$BF327,Data!$BC327),'Key 2'!$A$1:$C$40,2,FALSE)</f>
        <v>IC</v>
      </c>
      <c r="BJ327" s="30" t="str">
        <f>VLOOKUP(LEFT(Data!$BG327,Data!$BD327),'Key 2'!$A$1:$C$40,2,FALSE)</f>
        <v>D</v>
      </c>
      <c r="BK327" s="30" t="str">
        <f>IF(AND(Data!$AV327&gt;=15,Data!$O327&gt;=20),"DG",IF(AND(Data!$AW327&gt;=15,Data!$S327&gt;=20),"MG",IF(AND(Data!$AV327&gt;=15,Data!$W327&gt;=20),"LG","0")))</f>
        <v>0</v>
      </c>
      <c r="BL327" s="30" t="str">
        <f>IF(AND(Data!$BK327="DG",Data!$AW327&gt;=15,Data!$S327&gt;=20,Data!$BH327&lt;&gt;Data!$BI327),"MG","LG")</f>
        <v>LG</v>
      </c>
      <c r="BM327" s="30" t="str">
        <f>IF(Data!$BK327="DG",Data!$BH327,IF(Data!$BK327="MG",Data!$BI327,Data!$BJ327))</f>
        <v>D</v>
      </c>
      <c r="BN327" s="30" t="str">
        <f>IF(Data!$BL327="DG",Data!$BH327,IF(Data!$BL327="MG",Data!$BI327,Data!$BJ327))</f>
        <v>D</v>
      </c>
      <c r="BO327" s="41"/>
      <c r="BP327" s="41"/>
      <c r="BQ327" s="41"/>
      <c r="BR327" s="41"/>
      <c r="BS327" s="41"/>
      <c r="BT327" s="41" t="str">
        <f>VLOOKUP(Data!$BR327,'Key 1'!$B$1:$D$15,2,FALSE)</f>
        <v>TI</v>
      </c>
      <c r="BU327" s="41" t="str">
        <f>VLOOKUP(Data!$BS327,'Key 1'!$B$1:$D$15,2,FALSE)</f>
        <v>TI</v>
      </c>
      <c r="BV327" s="41">
        <f>VLOOKUP(Data!$BR327,'Key 1'!$B$1:$D$15,3,FALSE)</f>
        <v>0</v>
      </c>
      <c r="BW327" s="41">
        <f>VLOOKUP(Data!$BS327,'Key 1'!$B$1:$D$15,3,FALSE)</f>
        <v>0</v>
      </c>
      <c r="BX327" s="41" t="str">
        <f>IF(Data!$BK327="DG",IF(INT(Data!$BB327)-Data!$BB327&lt;0,"Low","High"),IF(Data!$BK327="MG",IF(INT(Data!$BC327)-Data!$BC327&lt;0,"Low","High"),IF(Data!$BK327="LG",IF(INT(Data!$BD327)-Data!$BD327&lt;0,"Low","High"),"High")))</f>
        <v>High</v>
      </c>
      <c r="BY327" s="41" t="str">
        <f>IF(Data!$BL327="DG",IF(INT(Data!$BB327)-Data!$BB327&lt;0,"Low","High"),IF(Data!$BL327="MG",IF(INT(Data!$BC327)-Data!$BC327&lt;0,"Low","High"),IF(Data!$BL327="LG",IF(INT(Data!$BD327)-Data!$BD327&lt;0,"Low","High"),"High")))</f>
        <v>Low</v>
      </c>
      <c r="BZ327" s="41" t="str">
        <f>IF(AND(Data!$BX327="High",Data!$BY327="High"),"High","Low")</f>
        <v>Low</v>
      </c>
      <c r="CA327" s="41" t="str">
        <f>IF(AND(Data!$BM327=Data!$BT327,Data!$BN327=Data!$BU327),"Matched",IF(Data!$BM327=Data!$BT327,"Sec Missed", IF(Data!$BN327=Data!$BU327," Pri Missed", "Both Missed")))</f>
        <v>Both Missed</v>
      </c>
      <c r="CB327" s="42">
        <v>100.0</v>
      </c>
      <c r="CC327" s="43" t="s">
        <v>100</v>
      </c>
      <c r="CD327" s="42">
        <v>100.0</v>
      </c>
      <c r="CE327" s="43" t="s">
        <v>101</v>
      </c>
      <c r="CF327" s="44"/>
      <c r="CG327" s="43" t="s">
        <v>101</v>
      </c>
      <c r="CH327" s="45" t="s">
        <v>101</v>
      </c>
      <c r="CI327" s="43" t="s">
        <v>98</v>
      </c>
      <c r="CJ327" s="42">
        <v>100.0</v>
      </c>
      <c r="CK327" s="43" t="s">
        <v>101</v>
      </c>
      <c r="CL327" s="43" t="s">
        <v>98</v>
      </c>
      <c r="CM327" s="42">
        <v>100.0</v>
      </c>
      <c r="CN327" s="43" t="s">
        <v>99</v>
      </c>
      <c r="CO327" s="1"/>
      <c r="CP327" s="1"/>
      <c r="CQ327" s="1"/>
      <c r="CR327" s="1"/>
      <c r="CS327" s="1"/>
      <c r="CT327" s="1"/>
      <c r="CU327" s="1"/>
    </row>
    <row r="328" ht="48.0" customHeight="1">
      <c r="A328" s="28">
        <v>2482.0</v>
      </c>
      <c r="B328" s="29">
        <v>28.0</v>
      </c>
      <c r="C328" s="28">
        <v>14.0</v>
      </c>
      <c r="D328" s="28">
        <v>20.0</v>
      </c>
      <c r="E328" s="28">
        <v>7.0</v>
      </c>
      <c r="F328" s="28">
        <v>21.0</v>
      </c>
      <c r="G328" s="28">
        <v>11.0</v>
      </c>
      <c r="H328" s="28">
        <v>20.0</v>
      </c>
      <c r="I328" s="28">
        <v>12.0</v>
      </c>
      <c r="J328" s="28">
        <v>18.5</v>
      </c>
      <c r="K328" s="28">
        <v>12.0</v>
      </c>
      <c r="L328" s="28">
        <v>19.0</v>
      </c>
      <c r="M328" s="28">
        <v>8.0</v>
      </c>
      <c r="N328" s="28">
        <v>20.0</v>
      </c>
      <c r="O328" s="31">
        <f>LARGE(Data!$K328:$N328,1)</f>
        <v>20</v>
      </c>
      <c r="P328" s="31">
        <f>LARGE(Data!$K328:$N328,2)</f>
        <v>19</v>
      </c>
      <c r="Q328" s="31">
        <f>LARGE(Data!$K328:$N328,3)</f>
        <v>12</v>
      </c>
      <c r="R328" s="31">
        <f>LARGE(Data!$K328:$N328,4)</f>
        <v>8</v>
      </c>
      <c r="S328" s="32">
        <f>LARGE(Data!$C328:$F328,1)</f>
        <v>21</v>
      </c>
      <c r="T328" s="32">
        <f>LARGE(Data!$C328:$F328,2)</f>
        <v>20</v>
      </c>
      <c r="U328" s="32">
        <f>LARGE(Data!$C328:$F328,3)</f>
        <v>14</v>
      </c>
      <c r="V328" s="32">
        <f>LARGE(Data!$C328:$F328,4)</f>
        <v>7</v>
      </c>
      <c r="W328" s="33">
        <f>LARGE(Data!$G328:$J328,1)</f>
        <v>20</v>
      </c>
      <c r="X328" s="33">
        <f>LARGE(Data!$G328:$J328,2)</f>
        <v>18.5</v>
      </c>
      <c r="Y328" s="33">
        <f>LARGE(Data!$G328:$J328,3)</f>
        <v>12</v>
      </c>
      <c r="Z328" s="33">
        <f>LARGE(Data!$G328:$J328,4)</f>
        <v>11</v>
      </c>
      <c r="AA328" s="30">
        <f>Data!$O328-Data!$P328</f>
        <v>1</v>
      </c>
      <c r="AB328" s="30">
        <f>Data!$P328-Data!$Q328</f>
        <v>7</v>
      </c>
      <c r="AC328" s="30">
        <f>Data!$Q328-Data!$R328</f>
        <v>4</v>
      </c>
      <c r="AD328" s="30">
        <f>(Data!$AA328+Data!$AB328)/SUM(Data!$AA328:$AC328)</f>
        <v>0.6666666667</v>
      </c>
      <c r="AE328" s="31">
        <f>Data!$AA328^2/SQRT(Data!$AA328^2+Data!$AB328^2+Data!$AC328^2)</f>
        <v>0.123091491</v>
      </c>
      <c r="AF328" s="31">
        <f>Data!$AB328^2/SQRT(Data!$AA328^2+Data!$AB328^2+Data!$AC328^2)</f>
        <v>6.031483058</v>
      </c>
      <c r="AG328" s="31">
        <f>Data!$AC328^2/SQRT(Data!$AA328^2+Data!$AB328^2+Data!$AC328^2)</f>
        <v>1.969463856</v>
      </c>
      <c r="AH328" s="30">
        <f>Data!$S328-Data!$T328</f>
        <v>1</v>
      </c>
      <c r="AI328" s="30">
        <f>Data!$T328-Data!$U328</f>
        <v>6</v>
      </c>
      <c r="AJ328" s="30">
        <f>Data!$U328-Data!$V328</f>
        <v>7</v>
      </c>
      <c r="AK328" s="30">
        <f>(Data!$AH328+Data!$AI328)/(Data!$AH328+Data!$AI328+Data!$AJ328)</f>
        <v>0.5</v>
      </c>
      <c r="AL328" s="32">
        <f>Data!$AH328^2/SQRT(Data!$AH328^2+Data!$AI328^2+Data!$AJ328^2)</f>
        <v>0.1078327732</v>
      </c>
      <c r="AM328" s="32">
        <f>Data!$AI328^2/SQRT(Data!$AH328^2+Data!$AI328^2+Data!$AJ328^2)</f>
        <v>3.881979835</v>
      </c>
      <c r="AN328" s="32">
        <f>Data!$AJ328^2/SQRT(Data!$AH328^2+Data!$AI328^2+Data!$AJ328^2)</f>
        <v>5.283805887</v>
      </c>
      <c r="AO328" s="30">
        <f>Data!$W328-Data!$X328</f>
        <v>1.5</v>
      </c>
      <c r="AP328" s="30">
        <f>Data!$X328-Data!$Y328</f>
        <v>6.5</v>
      </c>
      <c r="AQ328" s="30">
        <f>Data!$Y328-Data!$Z328</f>
        <v>1</v>
      </c>
      <c r="AR328" s="30">
        <f>(Data!$AO328+Data!$AP328)/(Data!$AO328+Data!$AP328+Data!$AQ328)</f>
        <v>0.8888888889</v>
      </c>
      <c r="AS328" s="33">
        <f>Data!$AO328^2/SQRT(Data!$AO328^2+Data!$AP328^2+Data!$AQ328^2)</f>
        <v>0.3335621925</v>
      </c>
      <c r="AT328" s="33">
        <f>Data!$AP328^2/SQRT(Data!$AO328^2+Data!$AP328^2+Data!$AQ328^2)</f>
        <v>6.263556726</v>
      </c>
      <c r="AU328" s="33">
        <f>Data!$AQ328^2/SQRT(Data!$AO328^2+Data!$AP328^2+Data!$AQ328^2)</f>
        <v>0.1482498633</v>
      </c>
      <c r="AV328" s="34">
        <f>_xlfn.VAR.P(Data!$K328:$N328)</f>
        <v>24.6875</v>
      </c>
      <c r="AW328" s="35">
        <f>_xlfn.VAR.P(Data!$C328:$F328)</f>
        <v>31.25</v>
      </c>
      <c r="AX328" s="49">
        <f>_xlfn.VAR.P(Data!$G328:$J328)</f>
        <v>15.421875</v>
      </c>
      <c r="AY328" s="46"/>
      <c r="AZ328" s="38"/>
      <c r="BA328" s="39"/>
      <c r="BB328" s="30" t="str">
        <f>IF(AND(Data!$AE328&gt;Data!$AF328,Data!$AE328&gt;Data!$AG328),"1",IF(AND(Data!$AF328&gt;Data!$AE328,Data!$AF328&gt;Data!$AG328),IF(Data!$AF328&lt;2.5*Data!$AE328,"1.2",IF(OR(Data!$AE328&gt;2.5,Data!$AE328+Data!$AF328+Data!$AG328&lt;9),"2.2","2")),IF(AND(Data!$AG328&gt;3.5*Data!$AE328,Data!$AG328&gt;3.5*Data!$AF328,Data!$AE328+Data!$AF328+Data!$AG328&gt;11,Data!$AE328+Data!$AF328&lt;2,Data!$Q328&gt;=18),"3",IF((Data!$AE328&gt;3*Data!$AF328),"1.3",IF(AND(Data!$AF328&gt;3*Data!$AE328,Data!$AF328&gt;2),"2.3","3.3")))))</f>
        <v>2.2</v>
      </c>
      <c r="BC328" s="30" t="str">
        <f>IF(AND(Data!$AL328&gt;Data!$AM328,Data!$AL328&gt;Data!$AN328),"1",IF(AND(Data!$AM328&gt;Data!$AL328,Data!$AM328&gt;Data!$AN328),IF(Data!$AM328&lt;2.5*Data!$AL328,"1.2",IF(OR(Data!$AL328&gt;2.5,Data!$AL328+Data!$AM328+Data!$AN328&lt;9),"2.2","2")),IF(AND(Data!$AN328&gt;3.5*Data!$AL328,Data!$AN328&gt;3.5*Data!$AM328,Data!$AL328+Data!$AM328+Data!$AN328&gt;11,Data!$AL328+Data!$AM328&lt;2,Data!$U328&gt;=18),"3",IF((Data!$AL328&gt;3*Data!$AM328),"1.3",IF(AND(Data!$AM328&gt;3*Data!$AL328,Data!$AM328&gt;2),"2.3","3.3")))))</f>
        <v>2.3</v>
      </c>
      <c r="BD328" s="30" t="str">
        <f>IF(AND(Data!$AS328&gt;Data!$AT328,Data!$AS328&gt;Data!$AU328),"1",IF(AND(Data!$AT328&gt;Data!$AS328,Data!$AT328&gt;Data!$AU328),IF(Data!$AT328&lt;2.5*Data!$AS328,"1.2",IF(OR(Data!$AS328&gt;2.5,Data!$AS328+Data!$AT328+Data!$AU328&lt;9),"2.2","2")),IF(AND(Data!$AU328&gt;3.5*Data!$AS328,Data!$AU328&gt;3.5*Data!$AT328,Data!$AS328+Data!$AT328+Data!$AU328&gt;11,Data!$AS328+Data!$AT328&lt;2,Data!$Y328&gt;=18),"3",IF((Data!$AS328&gt;3*Data!$AT328),"1.3",IF(AND(Data!$AT328&gt;3*Data!$AS328,Data!$AT328&gt;2),"2.3","3.3")))))</f>
        <v>2.2</v>
      </c>
      <c r="BE328" s="30" t="str">
        <f t="array" ref="BE328">XLOOKUP(Data!$O328,Data!$K328:$N328,$K$1:$N$1,"?",0,1)&amp;XLOOKUP(Data!$P328,Data!$K328:$N328,$K$1:$N$1,"?",0,1)&amp;XLOOKUP(Data!$Q328,Data!$K328:$N328,$K$1:$N$1,"?",0,1)</f>
        <v>CID</v>
      </c>
      <c r="BF328" s="30" t="str">
        <f t="array" ref="BF328">XLOOKUP(Data!$S328,Data!$C328:$F328,$C$1:$F$1,"?",0,1)&amp;XLOOKUP(Data!$T328,Data!$C328:$F328,$C$1:$F$1,"?",0,1)&amp;XLOOKUP(Data!$U328,Data!$C328:$F328,$C$1:$F$1,"?",0,1)</f>
        <v>CID</v>
      </c>
      <c r="BG328" s="30" t="str">
        <f t="array" ref="BG328">XLOOKUP(Data!$W328,Data!$G328:$J328,$G$1:$J$1,"?",0,1)&amp;XLOOKUP(Data!$X328,Data!$G328:$J328,$G$1:$J$1,"?",0,1)&amp;XLOOKUP(Data!$Y328,Data!$G328:$J328,$G$1:$J$1,"?",0,1)</f>
        <v>ICS</v>
      </c>
      <c r="BH328" s="30" t="str">
        <f>VLOOKUP(LEFT(Data!$BE328,Data!$BB328),'Key 2'!$A$1:$C$40,2,FALSE)</f>
        <v>IC</v>
      </c>
      <c r="BI328" s="30" t="str">
        <f>VLOOKUP(LEFT(Data!$BF328,Data!$BC328),'Key 2'!$A$1:$C$40,2,FALSE)</f>
        <v>IC</v>
      </c>
      <c r="BJ328" s="30" t="str">
        <f>VLOOKUP(LEFT(Data!$BG328,Data!$BD328),'Key 2'!$A$1:$C$40,2,FALSE)</f>
        <v>IC</v>
      </c>
      <c r="BK328" s="30" t="str">
        <f>IF(AND(Data!$AV328&gt;=15,Data!$O328&gt;=20),"DG",IF(AND(Data!$AW328&gt;=15,Data!$S328&gt;=20),"MG",IF(AND(Data!$AV328&gt;=15,Data!$W328&gt;=20),"LG","0")))</f>
        <v>DG</v>
      </c>
      <c r="BL328" s="30" t="str">
        <f>IF(AND(Data!$BK328="DG",Data!$AW328&gt;=15,Data!$S328&gt;=20,Data!$BH328&lt;&gt;Data!$BI328),"MG","LG")</f>
        <v>LG</v>
      </c>
      <c r="BM328" s="30" t="str">
        <f>IF(Data!$BK328="DG",Data!$BH328,IF(Data!$BK328="MG",Data!$BI328,Data!$BJ328))</f>
        <v>IC</v>
      </c>
      <c r="BN328" s="30" t="str">
        <f>IF(Data!$BL328="DG",Data!$BH328,IF(Data!$BL328="MG",Data!$BI328,Data!$BJ328))</f>
        <v>IC</v>
      </c>
      <c r="BO328" s="41"/>
      <c r="BP328" s="41"/>
      <c r="BQ328" s="41"/>
      <c r="BR328" s="41"/>
      <c r="BS328" s="41"/>
      <c r="BT328" s="41" t="str">
        <f>VLOOKUP(Data!$BR328,'Key 1'!$B$1:$D$15,2,FALSE)</f>
        <v>TI</v>
      </c>
      <c r="BU328" s="41" t="str">
        <f>VLOOKUP(Data!$BS328,'Key 1'!$B$1:$D$15,2,FALSE)</f>
        <v>TI</v>
      </c>
      <c r="BV328" s="41">
        <f>VLOOKUP(Data!$BR328,'Key 1'!$B$1:$D$15,3,FALSE)</f>
        <v>0</v>
      </c>
      <c r="BW328" s="41">
        <f>VLOOKUP(Data!$BS328,'Key 1'!$B$1:$D$15,3,FALSE)</f>
        <v>0</v>
      </c>
      <c r="BX328" s="41" t="str">
        <f>IF(Data!$BK328="DG",IF(INT(Data!$BB328)-Data!$BB328&lt;0,"Low","High"),IF(Data!$BK328="MG",IF(INT(Data!$BC328)-Data!$BC328&lt;0,"Low","High"),IF(Data!$BK328="LG",IF(INT(Data!$BD328)-Data!$BD328&lt;0,"Low","High"),"High")))</f>
        <v>Low</v>
      </c>
      <c r="BY328" s="41" t="str">
        <f>IF(Data!$BL328="DG",IF(INT(Data!$BB328)-Data!$BB328&lt;0,"Low","High"),IF(Data!$BL328="MG",IF(INT(Data!$BC328)-Data!$BC328&lt;0,"Low","High"),IF(Data!$BL328="LG",IF(INT(Data!$BD328)-Data!$BD328&lt;0,"Low","High"),"High")))</f>
        <v>Low</v>
      </c>
      <c r="BZ328" s="41" t="str">
        <f>IF(AND(Data!$BX328="High",Data!$BY328="High"),"High","Low")</f>
        <v>Low</v>
      </c>
      <c r="CA328" s="41" t="str">
        <f>IF(AND(Data!$BM328=Data!$BT328,Data!$BN328=Data!$BU328),"Matched",IF(Data!$BM328=Data!$BT328,"Sec Missed", IF(Data!$BN328=Data!$BU328," Pri Missed", "Both Missed")))</f>
        <v>Both Missed</v>
      </c>
      <c r="CB328" s="42">
        <v>100.0</v>
      </c>
      <c r="CC328" s="42">
        <v>100.0</v>
      </c>
      <c r="CD328" s="42">
        <v>100.0</v>
      </c>
      <c r="CE328" s="43" t="s">
        <v>96</v>
      </c>
      <c r="CF328" s="43" t="s">
        <v>96</v>
      </c>
      <c r="CG328" s="43" t="s">
        <v>96</v>
      </c>
      <c r="CH328" s="45" t="s">
        <v>96</v>
      </c>
      <c r="CI328" s="43" t="s">
        <v>97</v>
      </c>
      <c r="CJ328" s="42">
        <v>100.0</v>
      </c>
      <c r="CK328" s="43" t="s">
        <v>96</v>
      </c>
      <c r="CL328" s="43" t="s">
        <v>102</v>
      </c>
      <c r="CM328" s="42">
        <v>100.0</v>
      </c>
      <c r="CN328" s="43" t="s">
        <v>99</v>
      </c>
      <c r="CO328" s="1"/>
      <c r="CP328" s="1"/>
      <c r="CQ328" s="1"/>
      <c r="CR328" s="1"/>
      <c r="CS328" s="1"/>
      <c r="CT328" s="1"/>
      <c r="CU328" s="1"/>
    </row>
    <row r="329" ht="48.0" customHeight="1">
      <c r="A329" s="28">
        <v>2483.0</v>
      </c>
      <c r="B329" s="29">
        <v>28.0</v>
      </c>
      <c r="C329" s="28">
        <v>14.0</v>
      </c>
      <c r="D329" s="28">
        <v>22.0</v>
      </c>
      <c r="E329" s="28">
        <v>7.0</v>
      </c>
      <c r="F329" s="28">
        <v>19.0</v>
      </c>
      <c r="G329" s="28">
        <v>11.0</v>
      </c>
      <c r="H329" s="28">
        <v>20.0</v>
      </c>
      <c r="I329" s="28">
        <v>12.0</v>
      </c>
      <c r="J329" s="28">
        <v>24.0</v>
      </c>
      <c r="K329" s="28">
        <v>12.0</v>
      </c>
      <c r="L329" s="28">
        <v>20.0</v>
      </c>
      <c r="M329" s="28">
        <v>8.0</v>
      </c>
      <c r="N329" s="28">
        <v>21.0</v>
      </c>
      <c r="O329" s="31">
        <f>LARGE(Data!$K329:$N329,1)</f>
        <v>21</v>
      </c>
      <c r="P329" s="31">
        <f>LARGE(Data!$K329:$N329,2)</f>
        <v>20</v>
      </c>
      <c r="Q329" s="31">
        <f>LARGE(Data!$K329:$N329,3)</f>
        <v>12</v>
      </c>
      <c r="R329" s="31">
        <f>LARGE(Data!$K329:$N329,4)</f>
        <v>8</v>
      </c>
      <c r="S329" s="32">
        <f>LARGE(Data!$C329:$F329,1)</f>
        <v>22</v>
      </c>
      <c r="T329" s="32">
        <f>LARGE(Data!$C329:$F329,2)</f>
        <v>19</v>
      </c>
      <c r="U329" s="32">
        <f>LARGE(Data!$C329:$F329,3)</f>
        <v>14</v>
      </c>
      <c r="V329" s="32">
        <f>LARGE(Data!$C329:$F329,4)</f>
        <v>7</v>
      </c>
      <c r="W329" s="33">
        <f>LARGE(Data!$G329:$J329,1)</f>
        <v>24</v>
      </c>
      <c r="X329" s="33">
        <f>LARGE(Data!$G329:$J329,2)</f>
        <v>20</v>
      </c>
      <c r="Y329" s="33">
        <f>LARGE(Data!$G329:$J329,3)</f>
        <v>12</v>
      </c>
      <c r="Z329" s="33">
        <f>LARGE(Data!$G329:$J329,4)</f>
        <v>11</v>
      </c>
      <c r="AA329" s="30">
        <f>Data!$O329-Data!$P329</f>
        <v>1</v>
      </c>
      <c r="AB329" s="30">
        <f>Data!$P329-Data!$Q329</f>
        <v>8</v>
      </c>
      <c r="AC329" s="30">
        <f>Data!$Q329-Data!$R329</f>
        <v>4</v>
      </c>
      <c r="AD329" s="30">
        <f>(Data!$AA329+Data!$AB329)/SUM(Data!$AA329:$AC329)</f>
        <v>0.6923076923</v>
      </c>
      <c r="AE329" s="31">
        <f>Data!$AA329^2/SQRT(Data!$AA329^2+Data!$AB329^2+Data!$AC329^2)</f>
        <v>0.1111111111</v>
      </c>
      <c r="AF329" s="31">
        <f>Data!$AB329^2/SQRT(Data!$AA329^2+Data!$AB329^2+Data!$AC329^2)</f>
        <v>7.111111111</v>
      </c>
      <c r="AG329" s="31">
        <f>Data!$AC329^2/SQRT(Data!$AA329^2+Data!$AB329^2+Data!$AC329^2)</f>
        <v>1.777777778</v>
      </c>
      <c r="AH329" s="30">
        <f>Data!$S329-Data!$T329</f>
        <v>3</v>
      </c>
      <c r="AI329" s="30">
        <f>Data!$T329-Data!$U329</f>
        <v>5</v>
      </c>
      <c r="AJ329" s="30">
        <f>Data!$U329-Data!$V329</f>
        <v>7</v>
      </c>
      <c r="AK329" s="30">
        <f>(Data!$AH329+Data!$AI329)/(Data!$AH329+Data!$AI329+Data!$AJ329)</f>
        <v>0.5333333333</v>
      </c>
      <c r="AL329" s="32">
        <f>Data!$AH329^2/SQRT(Data!$AH329^2+Data!$AI329^2+Data!$AJ329^2)</f>
        <v>0.9878783399</v>
      </c>
      <c r="AM329" s="32">
        <f>Data!$AI329^2/SQRT(Data!$AH329^2+Data!$AI329^2+Data!$AJ329^2)</f>
        <v>2.7441065</v>
      </c>
      <c r="AN329" s="32">
        <f>Data!$AJ329^2/SQRT(Data!$AH329^2+Data!$AI329^2+Data!$AJ329^2)</f>
        <v>5.378448739</v>
      </c>
      <c r="AO329" s="30">
        <f>Data!$W329-Data!$X329</f>
        <v>4</v>
      </c>
      <c r="AP329" s="30">
        <f>Data!$X329-Data!$Y329</f>
        <v>8</v>
      </c>
      <c r="AQ329" s="30">
        <f>Data!$Y329-Data!$Z329</f>
        <v>1</v>
      </c>
      <c r="AR329" s="30">
        <f>(Data!$AO329+Data!$AP329)/(Data!$AO329+Data!$AP329+Data!$AQ329)</f>
        <v>0.9230769231</v>
      </c>
      <c r="AS329" s="33">
        <f>Data!$AO329^2/SQRT(Data!$AO329^2+Data!$AP329^2+Data!$AQ329^2)</f>
        <v>1.777777778</v>
      </c>
      <c r="AT329" s="33">
        <f>Data!$AP329^2/SQRT(Data!$AO329^2+Data!$AP329^2+Data!$AQ329^2)</f>
        <v>7.111111111</v>
      </c>
      <c r="AU329" s="33">
        <f>Data!$AQ329^2/SQRT(Data!$AO329^2+Data!$AP329^2+Data!$AQ329^2)</f>
        <v>0.1111111111</v>
      </c>
      <c r="AV329" s="34">
        <f>_xlfn.VAR.P(Data!$K329:$N329)</f>
        <v>29.6875</v>
      </c>
      <c r="AW329" s="35">
        <f>_xlfn.VAR.P(Data!$C329:$F329)</f>
        <v>32.25</v>
      </c>
      <c r="AX329" s="36">
        <f>_xlfn.VAR.P(Data!$G329:$J329)</f>
        <v>29.6875</v>
      </c>
      <c r="AY329" s="46"/>
      <c r="AZ329" s="38"/>
      <c r="BA329" s="39"/>
      <c r="BB329" s="30" t="str">
        <f>IF(AND(Data!$AE329&gt;Data!$AF329,Data!$AE329&gt;Data!$AG329),"1",IF(AND(Data!$AF329&gt;Data!$AE329,Data!$AF329&gt;Data!$AG329),IF(Data!$AF329&lt;2.5*Data!$AE329,"1.2",IF(OR(Data!$AE329&gt;2.5,Data!$AE329+Data!$AF329+Data!$AG329&lt;9),"2.2","2")),IF(AND(Data!$AG329&gt;3.5*Data!$AE329,Data!$AG329&gt;3.5*Data!$AF329,Data!$AE329+Data!$AF329+Data!$AG329&gt;11,Data!$AE329+Data!$AF329&lt;2,Data!$Q329&gt;=18),"3",IF((Data!$AE329&gt;3*Data!$AF329),"1.3",IF(AND(Data!$AF329&gt;3*Data!$AE329,Data!$AF329&gt;2),"2.3","3.3")))))</f>
        <v>2</v>
      </c>
      <c r="BC329" s="30" t="str">
        <f>IF(AND(Data!$AL329&gt;Data!$AM329,Data!$AL329&gt;Data!$AN329),"1",IF(AND(Data!$AM329&gt;Data!$AL329,Data!$AM329&gt;Data!$AN329),IF(Data!$AM329&lt;2.5*Data!$AL329,"1.2",IF(OR(Data!$AL329&gt;2.5,Data!$AL329+Data!$AM329+Data!$AN329&lt;9),"2.2","2")),IF(AND(Data!$AN329&gt;3.5*Data!$AL329,Data!$AN329&gt;3.5*Data!$AM329,Data!$AL329+Data!$AM329+Data!$AN329&gt;11,Data!$AL329+Data!$AM329&lt;2,Data!$U329&gt;=18),"3",IF((Data!$AL329&gt;3*Data!$AM329),"1.3",IF(AND(Data!$AM329&gt;3*Data!$AL329,Data!$AM329&gt;2),"2.3","3.3")))))</f>
        <v>3.3</v>
      </c>
      <c r="BD329" s="30" t="str">
        <f>IF(AND(Data!$AS329&gt;Data!$AT329,Data!$AS329&gt;Data!$AU329),"1",IF(AND(Data!$AT329&gt;Data!$AS329,Data!$AT329&gt;Data!$AU329),IF(Data!$AT329&lt;2.5*Data!$AS329,"1.2",IF(OR(Data!$AS329&gt;2.5,Data!$AS329+Data!$AT329+Data!$AU329&lt;9),"2.2","2")),IF(AND(Data!$AU329&gt;3.5*Data!$AS329,Data!$AU329&gt;3.5*Data!$AT329,Data!$AS329+Data!$AT329+Data!$AU329&gt;11,Data!$AS329+Data!$AT329&lt;2,Data!$Y329&gt;=18),"3",IF((Data!$AS329&gt;3*Data!$AT329),"1.3",IF(AND(Data!$AT329&gt;3*Data!$AS329,Data!$AT329&gt;2),"2.3","3.3")))))</f>
        <v>2</v>
      </c>
      <c r="BE329" s="30" t="str">
        <f t="array" ref="BE329">XLOOKUP(Data!$O329,Data!$K329:$N329,$K$1:$N$1,"?",0,1)&amp;XLOOKUP(Data!$P329,Data!$K329:$N329,$K$1:$N$1,"?",0,1)&amp;XLOOKUP(Data!$Q329,Data!$K329:$N329,$K$1:$N$1,"?",0,1)</f>
        <v>CID</v>
      </c>
      <c r="BF329" s="30" t="str">
        <f t="array" ref="BF329">XLOOKUP(Data!$S329,Data!$C329:$F329,$C$1:$F$1,"?",0,1)&amp;XLOOKUP(Data!$T329,Data!$C329:$F329,$C$1:$F$1,"?",0,1)&amp;XLOOKUP(Data!$U329,Data!$C329:$F329,$C$1:$F$1,"?",0,1)</f>
        <v>ICD</v>
      </c>
      <c r="BG329" s="30" t="str">
        <f t="array" ref="BG329">XLOOKUP(Data!$W329,Data!$G329:$J329,$G$1:$J$1,"?",0,1)&amp;XLOOKUP(Data!$X329,Data!$G329:$J329,$G$1:$J$1,"?",0,1)&amp;XLOOKUP(Data!$Y329,Data!$G329:$J329,$G$1:$J$1,"?",0,1)</f>
        <v>CIS</v>
      </c>
      <c r="BH329" s="30" t="str">
        <f>VLOOKUP(LEFT(Data!$BE329,Data!$BB329),'Key 2'!$A$1:$C$40,2,FALSE)</f>
        <v>IC</v>
      </c>
      <c r="BI329" s="30" t="str">
        <f>VLOOKUP(LEFT(Data!$BF329,Data!$BC329),'Key 2'!$A$1:$C$40,2,FALSE)</f>
        <v>DIC</v>
      </c>
      <c r="BJ329" s="30" t="str">
        <f>VLOOKUP(LEFT(Data!$BG329,Data!$BD329),'Key 2'!$A$1:$C$40,2,FALSE)</f>
        <v>IC</v>
      </c>
      <c r="BK329" s="30" t="str">
        <f>IF(AND(Data!$AV329&gt;=15,Data!$O329&gt;=20),"DG",IF(AND(Data!$AW329&gt;=15,Data!$S329&gt;=20),"MG",IF(AND(Data!$AV329&gt;=15,Data!$W329&gt;=20),"LG","0")))</f>
        <v>DG</v>
      </c>
      <c r="BL329" s="30" t="str">
        <f>IF(AND(Data!$BK329="DG",Data!$AW329&gt;=15,Data!$S329&gt;=20,Data!$BH329&lt;&gt;Data!$BI329),"MG","LG")</f>
        <v>MG</v>
      </c>
      <c r="BM329" s="30" t="str">
        <f>IF(Data!$BK329="DG",Data!$BH329,IF(Data!$BK329="MG",Data!$BI329,Data!$BJ329))</f>
        <v>IC</v>
      </c>
      <c r="BN329" s="30" t="str">
        <f>IF(Data!$BL329="DG",Data!$BH329,IF(Data!$BL329="MG",Data!$BI329,Data!$BJ329))</f>
        <v>DIC</v>
      </c>
      <c r="BO329" s="41"/>
      <c r="BP329" s="41"/>
      <c r="BQ329" s="41"/>
      <c r="BR329" s="41"/>
      <c r="BS329" s="41"/>
      <c r="BT329" s="41" t="str">
        <f>VLOOKUP(Data!$BR329,'Key 1'!$B$1:$D$15,2,FALSE)</f>
        <v>TI</v>
      </c>
      <c r="BU329" s="41" t="str">
        <f>VLOOKUP(Data!$BS329,'Key 1'!$B$1:$D$15,2,FALSE)</f>
        <v>TI</v>
      </c>
      <c r="BV329" s="41">
        <f>VLOOKUP(Data!$BR329,'Key 1'!$B$1:$D$15,3,FALSE)</f>
        <v>0</v>
      </c>
      <c r="BW329" s="41">
        <f>VLOOKUP(Data!$BS329,'Key 1'!$B$1:$D$15,3,FALSE)</f>
        <v>0</v>
      </c>
      <c r="BX329" s="41" t="str">
        <f>IF(Data!$BK329="DG",IF(INT(Data!$BB329)-Data!$BB329&lt;0,"Low","High"),IF(Data!$BK329="MG",IF(INT(Data!$BC329)-Data!$BC329&lt;0,"Low","High"),IF(Data!$BK329="LG",IF(INT(Data!$BD329)-Data!$BD329&lt;0,"Low","High"),"High")))</f>
        <v>High</v>
      </c>
      <c r="BY329" s="41" t="str">
        <f>IF(Data!$BL329="DG",IF(INT(Data!$BB329)-Data!$BB329&lt;0,"Low","High"),IF(Data!$BL329="MG",IF(INT(Data!$BC329)-Data!$BC329&lt;0,"Low","High"),IF(Data!$BL329="LG",IF(INT(Data!$BD329)-Data!$BD329&lt;0,"Low","High"),"High")))</f>
        <v>Low</v>
      </c>
      <c r="BZ329" s="41" t="str">
        <f>IF(AND(Data!$BX329="High",Data!$BY329="High"),"High","Low")</f>
        <v>Low</v>
      </c>
      <c r="CA329" s="41" t="str">
        <f>IF(AND(Data!$BM329=Data!$BT329,Data!$BN329=Data!$BU329),"Matched",IF(Data!$BM329=Data!$BT329,"Sec Missed", IF(Data!$BN329=Data!$BU329," Pri Missed", "Both Missed")))</f>
        <v>Both Missed</v>
      </c>
      <c r="CB329" s="42">
        <v>100.0</v>
      </c>
      <c r="CC329" s="42">
        <v>100.0</v>
      </c>
      <c r="CD329" s="42">
        <v>100.0</v>
      </c>
      <c r="CE329" s="43" t="s">
        <v>96</v>
      </c>
      <c r="CF329" s="43" t="s">
        <v>96</v>
      </c>
      <c r="CG329" s="43" t="s">
        <v>96</v>
      </c>
      <c r="CH329" s="45" t="s">
        <v>96</v>
      </c>
      <c r="CI329" s="43" t="s">
        <v>97</v>
      </c>
      <c r="CJ329" s="42">
        <v>100.0</v>
      </c>
      <c r="CK329" s="43" t="s">
        <v>96</v>
      </c>
      <c r="CL329" s="43" t="s">
        <v>98</v>
      </c>
      <c r="CM329" s="42">
        <v>100.0</v>
      </c>
      <c r="CN329" s="43" t="s">
        <v>99</v>
      </c>
      <c r="CO329" s="1"/>
      <c r="CP329" s="1"/>
      <c r="CQ329" s="1"/>
      <c r="CR329" s="1"/>
      <c r="CS329" s="1"/>
      <c r="CT329" s="1"/>
      <c r="CU329" s="1"/>
    </row>
    <row r="330" ht="48.0" customHeight="1">
      <c r="A330" s="28">
        <v>2081.0</v>
      </c>
      <c r="B330" s="28">
        <v>28.0</v>
      </c>
      <c r="C330" s="28">
        <v>5.0</v>
      </c>
      <c r="D330" s="28">
        <v>16.0</v>
      </c>
      <c r="E330" s="28">
        <v>18.0</v>
      </c>
      <c r="F330" s="28">
        <v>24.0</v>
      </c>
      <c r="G330" s="28">
        <v>11.0</v>
      </c>
      <c r="H330" s="28">
        <v>16.0</v>
      </c>
      <c r="I330" s="28">
        <v>15.0</v>
      </c>
      <c r="J330" s="28">
        <v>18.5</v>
      </c>
      <c r="K330" s="28">
        <v>9.0</v>
      </c>
      <c r="L330" s="28">
        <v>16.0</v>
      </c>
      <c r="M330" s="28">
        <v>15.0</v>
      </c>
      <c r="N330" s="28">
        <v>23.0</v>
      </c>
      <c r="O330" s="31">
        <f>LARGE(Data!$K330:$N330,1)</f>
        <v>23</v>
      </c>
      <c r="P330" s="31">
        <f>LARGE(Data!$K330:$N330,2)</f>
        <v>16</v>
      </c>
      <c r="Q330" s="31">
        <f>LARGE(Data!$K330:$N330,3)</f>
        <v>15</v>
      </c>
      <c r="R330" s="31">
        <f>LARGE(Data!$K330:$N330,4)</f>
        <v>9</v>
      </c>
      <c r="S330" s="32">
        <f>LARGE(Data!$C330:$F330,1)</f>
        <v>24</v>
      </c>
      <c r="T330" s="32">
        <f>LARGE(Data!$C330:$F330,2)</f>
        <v>18</v>
      </c>
      <c r="U330" s="32">
        <f>LARGE(Data!$C330:$F330,3)</f>
        <v>16</v>
      </c>
      <c r="V330" s="32">
        <f>LARGE(Data!$C330:$F330,4)</f>
        <v>5</v>
      </c>
      <c r="W330" s="33">
        <f>LARGE(Data!$G330:$J330,1)</f>
        <v>18.5</v>
      </c>
      <c r="X330" s="33">
        <f>LARGE(Data!$G330:$J330,2)</f>
        <v>16</v>
      </c>
      <c r="Y330" s="33">
        <f>LARGE(Data!$G330:$J330,3)</f>
        <v>15</v>
      </c>
      <c r="Z330" s="33">
        <f>LARGE(Data!$G330:$J330,4)</f>
        <v>11</v>
      </c>
      <c r="AA330" s="30">
        <f>Data!$O330-Data!$P330</f>
        <v>7</v>
      </c>
      <c r="AB330" s="30">
        <f>Data!$P330-Data!$Q330</f>
        <v>1</v>
      </c>
      <c r="AC330" s="30">
        <f>Data!$Q330-Data!$R330</f>
        <v>6</v>
      </c>
      <c r="AD330" s="30">
        <f>(Data!$AA330+Data!$AB330)/SUM(Data!$AA330:$AC330)</f>
        <v>0.5714285714</v>
      </c>
      <c r="AE330" s="31">
        <f>Data!$AA330^2/SQRT(Data!$AA330^2+Data!$AB330^2+Data!$AC330^2)</f>
        <v>5.283805887</v>
      </c>
      <c r="AF330" s="31">
        <f>Data!$AB330^2/SQRT(Data!$AA330^2+Data!$AB330^2+Data!$AC330^2)</f>
        <v>0.1078327732</v>
      </c>
      <c r="AG330" s="31">
        <f>Data!$AC330^2/SQRT(Data!$AA330^2+Data!$AB330^2+Data!$AC330^2)</f>
        <v>3.881979835</v>
      </c>
      <c r="AH330" s="30">
        <f>Data!$S330-Data!$T330</f>
        <v>6</v>
      </c>
      <c r="AI330" s="30">
        <f>Data!$T330-Data!$U330</f>
        <v>2</v>
      </c>
      <c r="AJ330" s="30">
        <f>Data!$U330-Data!$V330</f>
        <v>11</v>
      </c>
      <c r="AK330" s="30">
        <f>(Data!$AH330+Data!$AI330)/(Data!$AH330+Data!$AI330+Data!$AJ330)</f>
        <v>0.4210526316</v>
      </c>
      <c r="AL330" s="32">
        <f>Data!$AH330^2/SQRT(Data!$AH330^2+Data!$AI330^2+Data!$AJ330^2)</f>
        <v>2.837197462</v>
      </c>
      <c r="AM330" s="32">
        <f>Data!$AI330^2/SQRT(Data!$AH330^2+Data!$AI330^2+Data!$AJ330^2)</f>
        <v>0.3152441625</v>
      </c>
      <c r="AN330" s="32">
        <f>Data!$AJ330^2/SQRT(Data!$AH330^2+Data!$AI330^2+Data!$AJ330^2)</f>
        <v>9.536135915</v>
      </c>
      <c r="AO330" s="30">
        <f>Data!$W330-Data!$X330</f>
        <v>2.5</v>
      </c>
      <c r="AP330" s="30">
        <f>Data!$X330-Data!$Y330</f>
        <v>1</v>
      </c>
      <c r="AQ330" s="30">
        <f>Data!$Y330-Data!$Z330</f>
        <v>4</v>
      </c>
      <c r="AR330" s="30">
        <f>(Data!$AO330+Data!$AP330)/(Data!$AO330+Data!$AP330+Data!$AQ330)</f>
        <v>0.4666666667</v>
      </c>
      <c r="AS330" s="33">
        <f>Data!$AO330^2/SQRT(Data!$AO330^2+Data!$AP330^2+Data!$AQ330^2)</f>
        <v>1.296189618</v>
      </c>
      <c r="AT330" s="33">
        <f>Data!$AP330^2/SQRT(Data!$AO330^2+Data!$AP330^2+Data!$AQ330^2)</f>
        <v>0.2073903389</v>
      </c>
      <c r="AU330" s="33">
        <f>Data!$AQ330^2/SQRT(Data!$AO330^2+Data!$AP330^2+Data!$AQ330^2)</f>
        <v>3.318245423</v>
      </c>
      <c r="AV330" s="34">
        <f>_xlfn.VAR.P(Data!$K330:$N330)</f>
        <v>24.6875</v>
      </c>
      <c r="AW330" s="35">
        <f>_xlfn.VAR.P(Data!$C330:$F330)</f>
        <v>47.1875</v>
      </c>
      <c r="AX330" s="36">
        <f>_xlfn.VAR.P(Data!$G330:$J330)</f>
        <v>7.296875</v>
      </c>
      <c r="AY330" s="46"/>
      <c r="AZ330" s="38"/>
      <c r="BA330" s="39"/>
      <c r="BB330" s="30" t="str">
        <f>IF(AND(Data!$AE330&gt;Data!$AF330,Data!$AE330&gt;Data!$AG330),"1",IF(AND(Data!$AF330&gt;Data!$AE330,Data!$AF330&gt;Data!$AG330),IF(Data!$AF330&lt;2.5*Data!$AE330,"1.2",IF(OR(Data!$AE330&gt;2.5,Data!$AE330+Data!$AF330+Data!$AG330&lt;9),"2.2","2")),IF(AND(Data!$AG330&gt;3.5*Data!$AE330,Data!$AG330&gt;3.5*Data!$AF330,Data!$AE330+Data!$AF330+Data!$AG330&gt;11,Data!$AE330+Data!$AF330&lt;2,Data!$Q330&gt;=18),"3",IF((Data!$AE330&gt;3*Data!$AF330),"1.3",IF(AND(Data!$AF330&gt;3*Data!$AE330,Data!$AF330&gt;2),"2.3","3.3")))))</f>
        <v>1</v>
      </c>
      <c r="BC330" s="30" t="str">
        <f>IF(AND(Data!$AL330&gt;Data!$AM330,Data!$AL330&gt;Data!$AN330),"1",IF(AND(Data!$AM330&gt;Data!$AL330,Data!$AM330&gt;Data!$AN330),IF(Data!$AM330&lt;2.5*Data!$AL330,"1.2",IF(OR(Data!$AL330&gt;2.5,Data!$AL330+Data!$AM330+Data!$AN330&lt;9),"2.2","2")),IF(AND(Data!$AN330&gt;3.5*Data!$AL330,Data!$AN330&gt;3.5*Data!$AM330,Data!$AL330+Data!$AM330+Data!$AN330&gt;11,Data!$AL330+Data!$AM330&lt;2,Data!$U330&gt;=18),"3",IF((Data!$AL330&gt;3*Data!$AM330),"1.3",IF(AND(Data!$AM330&gt;3*Data!$AL330,Data!$AM330&gt;2),"2.3","3.3")))))</f>
        <v>1.3</v>
      </c>
      <c r="BD330" s="30" t="str">
        <f>IF(AND(Data!$AS330&gt;Data!$AT330,Data!$AS330&gt;Data!$AU330),"1",IF(AND(Data!$AT330&gt;Data!$AS330,Data!$AT330&gt;Data!$AU330),IF(Data!$AT330&lt;2.5*Data!$AS330,"1.2",IF(OR(Data!$AS330&gt;2.5,Data!$AS330+Data!$AT330+Data!$AU330&lt;9),"2.2","2")),IF(AND(Data!$AU330&gt;3.5*Data!$AS330,Data!$AU330&gt;3.5*Data!$AT330,Data!$AS330+Data!$AT330+Data!$AU330&gt;11,Data!$AS330+Data!$AT330&lt;2,Data!$Y330&gt;=18),"3",IF((Data!$AS330&gt;3*Data!$AT330),"1.3",IF(AND(Data!$AT330&gt;3*Data!$AS330,Data!$AT330&gt;2),"2.3","3.3")))))</f>
        <v>1.3</v>
      </c>
      <c r="BE330" s="30" t="str">
        <f t="array" ref="BE330">XLOOKUP(Data!$O330,Data!$K330:$N330,$K$1:$N$1,"?",0,1)&amp;XLOOKUP(Data!$P330,Data!$K330:$N330,$K$1:$N$1,"?",0,1)&amp;XLOOKUP(Data!$Q330,Data!$K330:$N330,$K$1:$N$1,"?",0,1)</f>
        <v>CIS</v>
      </c>
      <c r="BF330" s="30" t="str">
        <f t="array" ref="BF330">XLOOKUP(Data!$S330,Data!$C330:$F330,$C$1:$F$1,"?",0,1)&amp;XLOOKUP(Data!$T330,Data!$C330:$F330,$C$1:$F$1,"?",0,1)&amp;XLOOKUP(Data!$U330,Data!$C330:$F330,$C$1:$F$1,"?",0,1)</f>
        <v>CSI</v>
      </c>
      <c r="BG330" s="30" t="str">
        <f t="array" ref="BG330">XLOOKUP(Data!$W330,Data!$G330:$J330,$G$1:$J$1,"?",0,1)&amp;XLOOKUP(Data!$X330,Data!$G330:$J330,$G$1:$J$1,"?",0,1)&amp;XLOOKUP(Data!$Y330,Data!$G330:$J330,$G$1:$J$1,"?",0,1)</f>
        <v>CIS</v>
      </c>
      <c r="BH330" s="30" t="str">
        <f>VLOOKUP(LEFT(Data!$BE330,Data!$BB330),'Key 2'!$A$1:$C$40,2,FALSE)</f>
        <v>C</v>
      </c>
      <c r="BI330" s="30" t="str">
        <f>VLOOKUP(LEFT(Data!$BF330,Data!$BC330),'Key 2'!$A$1:$C$40,2,FALSE)</f>
        <v>C</v>
      </c>
      <c r="BJ330" s="30" t="str">
        <f>VLOOKUP(LEFT(Data!$BG330,Data!$BD330),'Key 2'!$A$1:$C$40,2,FALSE)</f>
        <v>C</v>
      </c>
      <c r="BK330" s="30" t="str">
        <f>IF(AND(Data!$AV330&gt;=15,Data!$O330&gt;=20),"DG",IF(AND(Data!$AW330&gt;=15,Data!$S330&gt;=20),"MG",IF(AND(Data!$AV330&gt;=15,Data!$W330&gt;=20),"LG","0")))</f>
        <v>DG</v>
      </c>
      <c r="BL330" s="30" t="str">
        <f>IF(AND(Data!$BK330="DG",Data!$AW330&gt;=15,Data!$S330&gt;=20,Data!$BH330&lt;&gt;Data!$BI330),"MG","LG")</f>
        <v>LG</v>
      </c>
      <c r="BM330" s="30" t="str">
        <f>IF(Data!$BK330="DG",Data!$BH330,IF(Data!$BK330="MG",Data!$BI330,Data!$BJ330))</f>
        <v>C</v>
      </c>
      <c r="BN330" s="30" t="str">
        <f>IF(Data!$BL330="DG",Data!$BH330,IF(Data!$BL330="MG",Data!$BI330,Data!$BJ330))</f>
        <v>C</v>
      </c>
      <c r="BO330" s="41"/>
      <c r="BP330" s="41"/>
      <c r="BQ330" s="41"/>
      <c r="BR330" s="41"/>
      <c r="BS330" s="41"/>
      <c r="BT330" s="41" t="str">
        <f>VLOOKUP(Data!$BR330,'Key 1'!$B$1:$D$15,2,FALSE)</f>
        <v>TI</v>
      </c>
      <c r="BU330" s="41" t="str">
        <f>VLOOKUP(Data!$BS330,'Key 1'!$B$1:$D$15,2,FALSE)</f>
        <v>TI</v>
      </c>
      <c r="BV330" s="41">
        <f>VLOOKUP(Data!$BR330,'Key 1'!$B$1:$D$15,3,FALSE)</f>
        <v>0</v>
      </c>
      <c r="BW330" s="41">
        <f>VLOOKUP(Data!$BS330,'Key 1'!$B$1:$D$15,3,FALSE)</f>
        <v>0</v>
      </c>
      <c r="BX330" s="41" t="str">
        <f>IF(Data!$BK330="DG",IF(INT(Data!$BB330)-Data!$BB330&lt;0,"Low","High"),IF(Data!$BK330="MG",IF(INT(Data!$BC330)-Data!$BC330&lt;0,"Low","High"),IF(Data!$BK330="LG",IF(INT(Data!$BD330)-Data!$BD330&lt;0,"Low","High"),"High")))</f>
        <v>High</v>
      </c>
      <c r="BY330" s="41" t="str">
        <f>IF(Data!$BL330="DG",IF(INT(Data!$BB330)-Data!$BB330&lt;0,"Low","High"),IF(Data!$BL330="MG",IF(INT(Data!$BC330)-Data!$BC330&lt;0,"Low","High"),IF(Data!$BL330="LG",IF(INT(Data!$BD330)-Data!$BD330&lt;0,"Low","High"),"High")))</f>
        <v>Low</v>
      </c>
      <c r="BZ330" s="41" t="str">
        <f>IF(AND(Data!$BX330="High",Data!$BY330="High"),"High","Low")</f>
        <v>Low</v>
      </c>
      <c r="CA330" s="41" t="str">
        <f>IF(AND(Data!$BM330=Data!$BT330,Data!$BN330=Data!$BU330),"Matched",IF(Data!$BM330=Data!$BT330,"Sec Missed", IF(Data!$BN330=Data!$BU330," Pri Missed", "Both Missed")))</f>
        <v>Both Missed</v>
      </c>
      <c r="CB330" s="42">
        <v>100.0</v>
      </c>
      <c r="CC330" s="42">
        <v>100.0</v>
      </c>
      <c r="CD330" s="43" t="s">
        <v>100</v>
      </c>
      <c r="CE330" s="43" t="s">
        <v>3</v>
      </c>
      <c r="CF330" s="43" t="s">
        <v>3</v>
      </c>
      <c r="CG330" s="44"/>
      <c r="CH330" s="45" t="s">
        <v>3</v>
      </c>
      <c r="CI330" s="43" t="s">
        <v>97</v>
      </c>
      <c r="CJ330" s="42">
        <v>100.0</v>
      </c>
      <c r="CK330" s="43" t="s">
        <v>3</v>
      </c>
      <c r="CL330" s="43" t="s">
        <v>102</v>
      </c>
      <c r="CM330" s="42">
        <v>100.0</v>
      </c>
      <c r="CN330" s="43" t="s">
        <v>99</v>
      </c>
      <c r="CO330" s="1"/>
      <c r="CP330" s="1"/>
      <c r="CQ330" s="1"/>
      <c r="CR330" s="1"/>
      <c r="CS330" s="1"/>
      <c r="CT330" s="1"/>
      <c r="CU330" s="1"/>
    </row>
    <row r="331" ht="48.0" customHeight="1">
      <c r="A331" s="28">
        <v>2082.0</v>
      </c>
      <c r="B331" s="28">
        <v>28.0</v>
      </c>
      <c r="C331" s="28">
        <v>16.0</v>
      </c>
      <c r="D331" s="28">
        <v>16.0</v>
      </c>
      <c r="E331" s="28">
        <v>13.0</v>
      </c>
      <c r="F331" s="28">
        <v>21.0</v>
      </c>
      <c r="G331" s="28">
        <v>14.0</v>
      </c>
      <c r="H331" s="28">
        <v>16.0</v>
      </c>
      <c r="I331" s="28">
        <v>15.0</v>
      </c>
      <c r="J331" s="28">
        <v>14.0</v>
      </c>
      <c r="K331" s="28">
        <v>15.0</v>
      </c>
      <c r="L331" s="28">
        <v>16.0</v>
      </c>
      <c r="M331" s="28">
        <v>13.0</v>
      </c>
      <c r="N331" s="28">
        <v>18.0</v>
      </c>
      <c r="O331" s="31">
        <f>LARGE(Data!$K331:$N331,1)</f>
        <v>18</v>
      </c>
      <c r="P331" s="31">
        <f>LARGE(Data!$K331:$N331,2)</f>
        <v>16</v>
      </c>
      <c r="Q331" s="31">
        <f>LARGE(Data!$K331:$N331,3)</f>
        <v>15</v>
      </c>
      <c r="R331" s="31">
        <f>LARGE(Data!$K331:$N331,4)</f>
        <v>13</v>
      </c>
      <c r="S331" s="32">
        <f>LARGE(Data!$C331:$F331,1)</f>
        <v>21</v>
      </c>
      <c r="T331" s="32">
        <f>LARGE(Data!$C331:$F331,2)</f>
        <v>16</v>
      </c>
      <c r="U331" s="32">
        <f>LARGE(Data!$C331:$F331,3)</f>
        <v>16</v>
      </c>
      <c r="V331" s="32">
        <f>LARGE(Data!$C331:$F331,4)</f>
        <v>13</v>
      </c>
      <c r="W331" s="33">
        <f>LARGE(Data!$G331:$J331,1)</f>
        <v>16</v>
      </c>
      <c r="X331" s="33">
        <f>LARGE(Data!$G331:$J331,2)</f>
        <v>15</v>
      </c>
      <c r="Y331" s="33">
        <f>LARGE(Data!$G331:$J331,3)</f>
        <v>14</v>
      </c>
      <c r="Z331" s="33">
        <f>LARGE(Data!$G331:$J331,4)</f>
        <v>14</v>
      </c>
      <c r="AA331" s="30">
        <f>Data!$O331-Data!$P331</f>
        <v>2</v>
      </c>
      <c r="AB331" s="30">
        <f>Data!$P331-Data!$Q331</f>
        <v>1</v>
      </c>
      <c r="AC331" s="30">
        <f>Data!$Q331-Data!$R331</f>
        <v>2</v>
      </c>
      <c r="AD331" s="30">
        <f>(Data!$AA331+Data!$AB331)/SUM(Data!$AA331:$AC331)</f>
        <v>0.6</v>
      </c>
      <c r="AE331" s="31">
        <f>Data!$AA331^2/SQRT(Data!$AA331^2+Data!$AB331^2+Data!$AC331^2)</f>
        <v>1.333333333</v>
      </c>
      <c r="AF331" s="31">
        <f>Data!$AB331^2/SQRT(Data!$AA331^2+Data!$AB331^2+Data!$AC331^2)</f>
        <v>0.3333333333</v>
      </c>
      <c r="AG331" s="31">
        <f>Data!$AC331^2/SQRT(Data!$AA331^2+Data!$AB331^2+Data!$AC331^2)</f>
        <v>1.333333333</v>
      </c>
      <c r="AH331" s="30">
        <f>Data!$S331-Data!$T331</f>
        <v>5</v>
      </c>
      <c r="AI331" s="30">
        <f>Data!$T331-Data!$U331</f>
        <v>0</v>
      </c>
      <c r="AJ331" s="30">
        <f>Data!$U331-Data!$V331</f>
        <v>3</v>
      </c>
      <c r="AK331" s="30">
        <f>(Data!$AH331+Data!$AI331)/(Data!$AH331+Data!$AI331+Data!$AJ331)</f>
        <v>0.625</v>
      </c>
      <c r="AL331" s="32">
        <f>Data!$AH331^2/SQRT(Data!$AH331^2+Data!$AI331^2+Data!$AJ331^2)</f>
        <v>4.287464629</v>
      </c>
      <c r="AM331" s="32">
        <f>Data!$AI331^2/SQRT(Data!$AH331^2+Data!$AI331^2+Data!$AJ331^2)</f>
        <v>0</v>
      </c>
      <c r="AN331" s="32">
        <f>Data!$AJ331^2/SQRT(Data!$AH331^2+Data!$AI331^2+Data!$AJ331^2)</f>
        <v>1.543487266</v>
      </c>
      <c r="AO331" s="30">
        <f>Data!$W331-Data!$X331</f>
        <v>1</v>
      </c>
      <c r="AP331" s="30">
        <f>Data!$X331-Data!$Y331</f>
        <v>1</v>
      </c>
      <c r="AQ331" s="30">
        <f>Data!$Y331-Data!$Z331</f>
        <v>0</v>
      </c>
      <c r="AR331" s="30">
        <f>(Data!$AO331+Data!$AP331)/(Data!$AO331+Data!$AP331+Data!$AQ331)</f>
        <v>1</v>
      </c>
      <c r="AS331" s="33">
        <f>Data!$AO331^2/SQRT(Data!$AO331^2+Data!$AP331^2+Data!$AQ331^2)</f>
        <v>0.7071067812</v>
      </c>
      <c r="AT331" s="33">
        <f>Data!$AP331^2/SQRT(Data!$AO331^2+Data!$AP331^2+Data!$AQ331^2)</f>
        <v>0.7071067812</v>
      </c>
      <c r="AU331" s="33">
        <f>Data!$AQ331^2/SQRT(Data!$AO331^2+Data!$AP331^2+Data!$AQ331^2)</f>
        <v>0</v>
      </c>
      <c r="AV331" s="34">
        <f>_xlfn.VAR.P(Data!$K331:$N331)</f>
        <v>3.25</v>
      </c>
      <c r="AW331" s="35">
        <f>_xlfn.VAR.P(Data!$C331:$F331)</f>
        <v>8.25</v>
      </c>
      <c r="AX331" s="36">
        <f>_xlfn.VAR.P(Data!$G331:$J331)</f>
        <v>0.6875</v>
      </c>
      <c r="AY331" s="46"/>
      <c r="AZ331" s="38"/>
      <c r="BA331" s="39"/>
      <c r="BB331" s="30" t="str">
        <f>IF(AND(Data!$AE331&gt;Data!$AF331,Data!$AE331&gt;Data!$AG331),"1",IF(AND(Data!$AF331&gt;Data!$AE331,Data!$AF331&gt;Data!$AG331),IF(Data!$AF331&lt;2.5*Data!$AE331,"1.2",IF(OR(Data!$AE331&gt;2.5,Data!$AE331+Data!$AF331+Data!$AG331&lt;9),"2.2","2")),IF(AND(Data!$AG331&gt;3.5*Data!$AE331,Data!$AG331&gt;3.5*Data!$AF331,Data!$AE331+Data!$AF331+Data!$AG331&gt;11,Data!$AE331+Data!$AF331&lt;2,Data!$Q331&gt;=18),"3",IF((Data!$AE331&gt;3*Data!$AF331),"1.3",IF(AND(Data!$AF331&gt;3*Data!$AE331,Data!$AF331&gt;2),"2.3","3.3")))))</f>
        <v>1.3</v>
      </c>
      <c r="BC331" s="30" t="str">
        <f>IF(AND(Data!$AL331&gt;Data!$AM331,Data!$AL331&gt;Data!$AN331),"1",IF(AND(Data!$AM331&gt;Data!$AL331,Data!$AM331&gt;Data!$AN331),IF(Data!$AM331&lt;2.5*Data!$AL331,"1.2",IF(OR(Data!$AL331&gt;2.5,Data!$AL331+Data!$AM331+Data!$AN331&lt;9),"2.2","2")),IF(AND(Data!$AN331&gt;3.5*Data!$AL331,Data!$AN331&gt;3.5*Data!$AM331,Data!$AL331+Data!$AM331+Data!$AN331&gt;11,Data!$AL331+Data!$AM331&lt;2,Data!$U331&gt;=18),"3",IF((Data!$AL331&gt;3*Data!$AM331),"1.3",IF(AND(Data!$AM331&gt;3*Data!$AL331,Data!$AM331&gt;2),"2.3","3.3")))))</f>
        <v>1</v>
      </c>
      <c r="BD331" s="30" t="str">
        <f>IF(AND(Data!$AS331&gt;Data!$AT331,Data!$AS331&gt;Data!$AU331),"1",IF(AND(Data!$AT331&gt;Data!$AS331,Data!$AT331&gt;Data!$AU331),IF(Data!$AT331&lt;2.5*Data!$AS331,"1.2",IF(OR(Data!$AS331&gt;2.5,Data!$AS331+Data!$AT331+Data!$AU331&lt;9),"2.2","2")),IF(AND(Data!$AU331&gt;3.5*Data!$AS331,Data!$AU331&gt;3.5*Data!$AT331,Data!$AS331+Data!$AT331+Data!$AU331&gt;11,Data!$AS331+Data!$AT331&lt;2,Data!$Y331&gt;=18),"3",IF((Data!$AS331&gt;3*Data!$AT331),"1.3",IF(AND(Data!$AT331&gt;3*Data!$AS331,Data!$AT331&gt;2),"2.3","3.3")))))</f>
        <v>3.3</v>
      </c>
      <c r="BE331" s="30" t="str">
        <f t="array" ref="BE331">XLOOKUP(Data!$O331,Data!$K331:$N331,$K$1:$N$1,"?",0,1)&amp;XLOOKUP(Data!$P331,Data!$K331:$N331,$K$1:$N$1,"?",0,1)&amp;XLOOKUP(Data!$Q331,Data!$K331:$N331,$K$1:$N$1,"?",0,1)</f>
        <v>CID</v>
      </c>
      <c r="BF331" s="30" t="str">
        <f t="array" ref="BF331">XLOOKUP(Data!$S331,Data!$C331:$F331,$C$1:$F$1,"?",0,1)&amp;XLOOKUP(Data!$T331,Data!$C331:$F331,$C$1:$F$1,"?",0,1)&amp;XLOOKUP(Data!$U331,Data!$C331:$F331,$C$1:$F$1,"?",0,1)</f>
        <v>CDD</v>
      </c>
      <c r="BG331" s="30" t="str">
        <f t="array" ref="BG331">XLOOKUP(Data!$W331,Data!$G331:$J331,$G$1:$J$1,"?",0,1)&amp;XLOOKUP(Data!$X331,Data!$G331:$J331,$G$1:$J$1,"?",0,1)&amp;XLOOKUP(Data!$Y331,Data!$G331:$J331,$G$1:$J$1,"?",0,1)</f>
        <v>ISD</v>
      </c>
      <c r="BH331" s="30" t="str">
        <f>VLOOKUP(LEFT(Data!$BE331,Data!$BB331),'Key 2'!$A$1:$C$40,2,FALSE)</f>
        <v>C</v>
      </c>
      <c r="BI331" s="30" t="str">
        <f>VLOOKUP(LEFT(Data!$BF331,Data!$BC331),'Key 2'!$A$1:$C$40,2,FALSE)</f>
        <v>C</v>
      </c>
      <c r="BJ331" s="30" t="str">
        <f>VLOOKUP(LEFT(Data!$BG331,Data!$BD331),'Key 2'!$A$1:$C$40,2,FALSE)</f>
        <v>DIS</v>
      </c>
      <c r="BK331" s="30" t="str">
        <f>IF(AND(Data!$AV331&gt;=15,Data!$O331&gt;=20),"DG",IF(AND(Data!$AW331&gt;=15,Data!$S331&gt;=20),"MG",IF(AND(Data!$AV331&gt;=15,Data!$W331&gt;=20),"LG","0")))</f>
        <v>0</v>
      </c>
      <c r="BL331" s="30" t="str">
        <f>IF(AND(Data!$BK331="DG",Data!$AW331&gt;=15,Data!$S331&gt;=20,Data!$BH331&lt;&gt;Data!$BI331),"MG","LG")</f>
        <v>LG</v>
      </c>
      <c r="BM331" s="30" t="str">
        <f>IF(Data!$BK331="DG",Data!$BH331,IF(Data!$BK331="MG",Data!$BI331,Data!$BJ331))</f>
        <v>DIS</v>
      </c>
      <c r="BN331" s="30" t="str">
        <f>IF(Data!$BL331="DG",Data!$BH331,IF(Data!$BL331="MG",Data!$BI331,Data!$BJ331))</f>
        <v>DIS</v>
      </c>
      <c r="BO331" s="41"/>
      <c r="BP331" s="41"/>
      <c r="BQ331" s="41"/>
      <c r="BR331" s="41"/>
      <c r="BS331" s="41"/>
      <c r="BT331" s="41" t="str">
        <f>VLOOKUP(Data!$BR331,'Key 1'!$B$1:$D$15,2,FALSE)</f>
        <v>TI</v>
      </c>
      <c r="BU331" s="41" t="str">
        <f>VLOOKUP(Data!$BS331,'Key 1'!$B$1:$D$15,2,FALSE)</f>
        <v>TI</v>
      </c>
      <c r="BV331" s="41">
        <f>VLOOKUP(Data!$BR331,'Key 1'!$B$1:$D$15,3,FALSE)</f>
        <v>0</v>
      </c>
      <c r="BW331" s="41">
        <f>VLOOKUP(Data!$BS331,'Key 1'!$B$1:$D$15,3,FALSE)</f>
        <v>0</v>
      </c>
      <c r="BX331" s="41" t="str">
        <f>IF(Data!$BK331="DG",IF(INT(Data!$BB331)-Data!$BB331&lt;0,"Low","High"),IF(Data!$BK331="MG",IF(INT(Data!$BC331)-Data!$BC331&lt;0,"Low","High"),IF(Data!$BK331="LG",IF(INT(Data!$BD331)-Data!$BD331&lt;0,"Low","High"),"High")))</f>
        <v>High</v>
      </c>
      <c r="BY331" s="41" t="str">
        <f>IF(Data!$BL331="DG",IF(INT(Data!$BB331)-Data!$BB331&lt;0,"Low","High"),IF(Data!$BL331="MG",IF(INT(Data!$BC331)-Data!$BC331&lt;0,"Low","High"),IF(Data!$BL331="LG",IF(INT(Data!$BD331)-Data!$BD331&lt;0,"Low","High"),"High")))</f>
        <v>Low</v>
      </c>
      <c r="BZ331" s="41" t="str">
        <f>IF(AND(Data!$BX331="High",Data!$BY331="High"),"High","Low")</f>
        <v>Low</v>
      </c>
      <c r="CA331" s="41" t="str">
        <f>IF(AND(Data!$BM331=Data!$BT331,Data!$BN331=Data!$BU331),"Matched",IF(Data!$BM331=Data!$BT331,"Sec Missed", IF(Data!$BN331=Data!$BU331," Pri Missed", "Both Missed")))</f>
        <v>Both Missed</v>
      </c>
      <c r="CB331" s="43" t="s">
        <v>100</v>
      </c>
      <c r="CC331" s="43" t="s">
        <v>100</v>
      </c>
      <c r="CD331" s="43" t="s">
        <v>100</v>
      </c>
      <c r="CE331" s="44"/>
      <c r="CF331" s="44"/>
      <c r="CG331" s="44"/>
      <c r="CH331" s="45" t="s">
        <v>110</v>
      </c>
      <c r="CI331" s="44"/>
      <c r="CJ331" s="42">
        <v>0.0</v>
      </c>
      <c r="CK331" s="43" t="s">
        <v>110</v>
      </c>
      <c r="CL331" s="44"/>
      <c r="CM331" s="42">
        <v>0.0</v>
      </c>
      <c r="CN331" s="43" t="s">
        <v>99</v>
      </c>
      <c r="CO331" s="1"/>
      <c r="CP331" s="1"/>
      <c r="CQ331" s="1"/>
      <c r="CR331" s="1"/>
      <c r="CS331" s="1"/>
      <c r="CT331" s="1"/>
      <c r="CU331" s="1"/>
    </row>
    <row r="332" ht="48.0" customHeight="1">
      <c r="A332" s="28">
        <v>2083.0</v>
      </c>
      <c r="B332" s="28">
        <v>28.0</v>
      </c>
      <c r="C332" s="28">
        <v>16.0</v>
      </c>
      <c r="D332" s="28">
        <v>9.0</v>
      </c>
      <c r="E332" s="28">
        <v>11.0</v>
      </c>
      <c r="F332" s="28">
        <v>26.0</v>
      </c>
      <c r="G332" s="28">
        <v>18.0</v>
      </c>
      <c r="H332" s="28">
        <v>12.0</v>
      </c>
      <c r="I332" s="28">
        <v>4.0</v>
      </c>
      <c r="J332" s="28">
        <v>25.0</v>
      </c>
      <c r="K332" s="28">
        <v>16.0</v>
      </c>
      <c r="L332" s="28">
        <v>9.5</v>
      </c>
      <c r="M332" s="28">
        <v>6.0</v>
      </c>
      <c r="N332" s="28">
        <v>25.33333333333332</v>
      </c>
      <c r="O332" s="31">
        <f>LARGE(Data!$K332:$N332,1)</f>
        <v>25.33333333</v>
      </c>
      <c r="P332" s="31">
        <f>LARGE(Data!$K332:$N332,2)</f>
        <v>16</v>
      </c>
      <c r="Q332" s="31">
        <f>LARGE(Data!$K332:$N332,3)</f>
        <v>9.5</v>
      </c>
      <c r="R332" s="31">
        <f>LARGE(Data!$K332:$N332,4)</f>
        <v>6</v>
      </c>
      <c r="S332" s="32">
        <f>LARGE(Data!$C332:$F332,1)</f>
        <v>26</v>
      </c>
      <c r="T332" s="32">
        <f>LARGE(Data!$C332:$F332,2)</f>
        <v>16</v>
      </c>
      <c r="U332" s="32">
        <f>LARGE(Data!$C332:$F332,3)</f>
        <v>11</v>
      </c>
      <c r="V332" s="32">
        <f>LARGE(Data!$C332:$F332,4)</f>
        <v>9</v>
      </c>
      <c r="W332" s="33">
        <f>LARGE(Data!$G332:$J332,1)</f>
        <v>25</v>
      </c>
      <c r="X332" s="33">
        <f>LARGE(Data!$G332:$J332,2)</f>
        <v>18</v>
      </c>
      <c r="Y332" s="33">
        <f>LARGE(Data!$G332:$J332,3)</f>
        <v>12</v>
      </c>
      <c r="Z332" s="33">
        <f>LARGE(Data!$G332:$J332,4)</f>
        <v>4</v>
      </c>
      <c r="AA332" s="30">
        <f>Data!$O332-Data!$P332</f>
        <v>9.333333333</v>
      </c>
      <c r="AB332" s="30">
        <f>Data!$P332-Data!$Q332</f>
        <v>6.5</v>
      </c>
      <c r="AC332" s="30">
        <f>Data!$Q332-Data!$R332</f>
        <v>3.5</v>
      </c>
      <c r="AD332" s="30">
        <f>(Data!$AA332+Data!$AB332)/SUM(Data!$AA332:$AC332)</f>
        <v>0.8189655172</v>
      </c>
      <c r="AE332" s="31">
        <f>Data!$AA332^2/SQRT(Data!$AA332^2+Data!$AB332^2+Data!$AC332^2)</f>
        <v>7.32023272</v>
      </c>
      <c r="AF332" s="31">
        <f>Data!$AB332^2/SQRT(Data!$AA332^2+Data!$AB332^2+Data!$AC332^2)</f>
        <v>3.550406239</v>
      </c>
      <c r="AG332" s="31">
        <f>Data!$AC332^2/SQRT(Data!$AA332^2+Data!$AB332^2+Data!$AC332^2)</f>
        <v>1.029407726</v>
      </c>
      <c r="AH332" s="30">
        <f>Data!$S332-Data!$T332</f>
        <v>10</v>
      </c>
      <c r="AI332" s="30">
        <f>Data!$T332-Data!$U332</f>
        <v>5</v>
      </c>
      <c r="AJ332" s="30">
        <f>Data!$U332-Data!$V332</f>
        <v>2</v>
      </c>
      <c r="AK332" s="30">
        <f>(Data!$AH332+Data!$AI332)/(Data!$AH332+Data!$AI332+Data!$AJ332)</f>
        <v>0.8823529412</v>
      </c>
      <c r="AL332" s="32">
        <f>Data!$AH332^2/SQRT(Data!$AH332^2+Data!$AI332^2+Data!$AJ332^2)</f>
        <v>8.804509063</v>
      </c>
      <c r="AM332" s="32">
        <f>Data!$AI332^2/SQRT(Data!$AH332^2+Data!$AI332^2+Data!$AJ332^2)</f>
        <v>2.201127266</v>
      </c>
      <c r="AN332" s="32">
        <f>Data!$AJ332^2/SQRT(Data!$AH332^2+Data!$AI332^2+Data!$AJ332^2)</f>
        <v>0.3521803625</v>
      </c>
      <c r="AO332" s="30">
        <f>Data!$W332-Data!$X332</f>
        <v>7</v>
      </c>
      <c r="AP332" s="30">
        <f>Data!$X332-Data!$Y332</f>
        <v>6</v>
      </c>
      <c r="AQ332" s="30">
        <f>Data!$Y332-Data!$Z332</f>
        <v>8</v>
      </c>
      <c r="AR332" s="30">
        <f>(Data!$AO332+Data!$AP332)/(Data!$AO332+Data!$AP332+Data!$AQ332)</f>
        <v>0.619047619</v>
      </c>
      <c r="AS332" s="33">
        <f>Data!$AO332^2/SQRT(Data!$AO332^2+Data!$AP332^2+Data!$AQ332^2)</f>
        <v>4.014236411</v>
      </c>
      <c r="AT332" s="33">
        <f>Data!$AP332^2/SQRT(Data!$AO332^2+Data!$AP332^2+Data!$AQ332^2)</f>
        <v>2.949234914</v>
      </c>
      <c r="AU332" s="33">
        <f>Data!$AQ332^2/SQRT(Data!$AO332^2+Data!$AP332^2+Data!$AQ332^2)</f>
        <v>5.243084291</v>
      </c>
      <c r="AV332" s="34">
        <f>_xlfn.VAR.P(Data!$K332:$N332)</f>
        <v>54.13020833</v>
      </c>
      <c r="AW332" s="35">
        <f>_xlfn.VAR.P(Data!$C332:$F332)</f>
        <v>43.25</v>
      </c>
      <c r="AX332" s="36">
        <f>_xlfn.VAR.P(Data!$G332:$J332)</f>
        <v>59.6875</v>
      </c>
      <c r="AY332" s="46"/>
      <c r="AZ332" s="38"/>
      <c r="BA332" s="39"/>
      <c r="BB332" s="30" t="str">
        <f>IF(AND(Data!$AE332&gt;Data!$AF332,Data!$AE332&gt;Data!$AG332),"1",IF(AND(Data!$AF332&gt;Data!$AE332,Data!$AF332&gt;Data!$AG332),IF(Data!$AF332&lt;2.5*Data!$AE332,"1.2",IF(OR(Data!$AE332&gt;2.5,Data!$AE332+Data!$AF332+Data!$AG332&lt;9),"2.2","2")),IF(AND(Data!$AG332&gt;3.5*Data!$AE332,Data!$AG332&gt;3.5*Data!$AF332,Data!$AE332+Data!$AF332+Data!$AG332&gt;11,Data!$AE332+Data!$AF332&lt;2,Data!$Q332&gt;=18),"3",IF((Data!$AE332&gt;3*Data!$AF332),"1.3",IF(AND(Data!$AF332&gt;3*Data!$AE332,Data!$AF332&gt;2),"2.3","3.3")))))</f>
        <v>1</v>
      </c>
      <c r="BC332" s="30" t="str">
        <f>IF(AND(Data!$AL332&gt;Data!$AM332,Data!$AL332&gt;Data!$AN332),"1",IF(AND(Data!$AM332&gt;Data!$AL332,Data!$AM332&gt;Data!$AN332),IF(Data!$AM332&lt;2.5*Data!$AL332,"1.2",IF(OR(Data!$AL332&gt;2.5,Data!$AL332+Data!$AM332+Data!$AN332&lt;9),"2.2","2")),IF(AND(Data!$AN332&gt;3.5*Data!$AL332,Data!$AN332&gt;3.5*Data!$AM332,Data!$AL332+Data!$AM332+Data!$AN332&gt;11,Data!$AL332+Data!$AM332&lt;2,Data!$U332&gt;=18),"3",IF((Data!$AL332&gt;3*Data!$AM332),"1.3",IF(AND(Data!$AM332&gt;3*Data!$AL332,Data!$AM332&gt;2),"2.3","3.3")))))</f>
        <v>1</v>
      </c>
      <c r="BD332" s="30" t="str">
        <f>IF(AND(Data!$AS332&gt;Data!$AT332,Data!$AS332&gt;Data!$AU332),"1",IF(AND(Data!$AT332&gt;Data!$AS332,Data!$AT332&gt;Data!$AU332),IF(Data!$AT332&lt;2.5*Data!$AS332,"1.2",IF(OR(Data!$AS332&gt;2.5,Data!$AS332+Data!$AT332+Data!$AU332&lt;9),"2.2","2")),IF(AND(Data!$AU332&gt;3.5*Data!$AS332,Data!$AU332&gt;3.5*Data!$AT332,Data!$AS332+Data!$AT332+Data!$AU332&gt;11,Data!$AS332+Data!$AT332&lt;2,Data!$Y332&gt;=18),"3",IF((Data!$AS332&gt;3*Data!$AT332),"1.3",IF(AND(Data!$AT332&gt;3*Data!$AS332,Data!$AT332&gt;2),"2.3","3.3")))))</f>
        <v>3.3</v>
      </c>
      <c r="BE332" s="30" t="str">
        <f t="array" ref="BE332">XLOOKUP(Data!$O332,Data!$K332:$N332,$K$1:$N$1,"?",0,1)&amp;XLOOKUP(Data!$P332,Data!$K332:$N332,$K$1:$N$1,"?",0,1)&amp;XLOOKUP(Data!$Q332,Data!$K332:$N332,$K$1:$N$1,"?",0,1)</f>
        <v>CDI</v>
      </c>
      <c r="BF332" s="30" t="str">
        <f t="array" ref="BF332">XLOOKUP(Data!$S332,Data!$C332:$F332,$C$1:$F$1,"?",0,1)&amp;XLOOKUP(Data!$T332,Data!$C332:$F332,$C$1:$F$1,"?",0,1)&amp;XLOOKUP(Data!$U332,Data!$C332:$F332,$C$1:$F$1,"?",0,1)</f>
        <v>CDS</v>
      </c>
      <c r="BG332" s="30" t="str">
        <f t="array" ref="BG332">XLOOKUP(Data!$W332,Data!$G332:$J332,$G$1:$J$1,"?",0,1)&amp;XLOOKUP(Data!$X332,Data!$G332:$J332,$G$1:$J$1,"?",0,1)&amp;XLOOKUP(Data!$Y332,Data!$G332:$J332,$G$1:$J$1,"?",0,1)</f>
        <v>CDI</v>
      </c>
      <c r="BH332" s="30" t="str">
        <f>VLOOKUP(LEFT(Data!$BE332,Data!$BB332),'Key 2'!$A$1:$C$40,2,FALSE)</f>
        <v>C</v>
      </c>
      <c r="BI332" s="30" t="str">
        <f>VLOOKUP(LEFT(Data!$BF332,Data!$BC332),'Key 2'!$A$1:$C$40,2,FALSE)</f>
        <v>C</v>
      </c>
      <c r="BJ332" s="30" t="str">
        <f>VLOOKUP(LEFT(Data!$BG332,Data!$BD332),'Key 2'!$A$1:$C$40,2,FALSE)</f>
        <v>DIC</v>
      </c>
      <c r="BK332" s="30" t="str">
        <f>IF(AND(Data!$AV332&gt;=15,Data!$O332&gt;=20),"DG",IF(AND(Data!$AW332&gt;=15,Data!$S332&gt;=20),"MG",IF(AND(Data!$AV332&gt;=15,Data!$W332&gt;=20),"LG","0")))</f>
        <v>DG</v>
      </c>
      <c r="BL332" s="30" t="str">
        <f>IF(AND(Data!$BK332="DG",Data!$AW332&gt;=15,Data!$S332&gt;=20,Data!$BH332&lt;&gt;Data!$BI332),"MG","LG")</f>
        <v>LG</v>
      </c>
      <c r="BM332" s="30" t="str">
        <f>IF(Data!$BK332="DG",Data!$BH332,IF(Data!$BK332="MG",Data!$BI332,Data!$BJ332))</f>
        <v>C</v>
      </c>
      <c r="BN332" s="30" t="str">
        <f>IF(Data!$BL332="DG",Data!$BH332,IF(Data!$BL332="MG",Data!$BI332,Data!$BJ332))</f>
        <v>DIC</v>
      </c>
      <c r="BO332" s="41"/>
      <c r="BP332" s="41"/>
      <c r="BQ332" s="41"/>
      <c r="BR332" s="41"/>
      <c r="BS332" s="41"/>
      <c r="BT332" s="41" t="str">
        <f>VLOOKUP(Data!$BR332,'Key 1'!$B$1:$D$15,2,FALSE)</f>
        <v>TI</v>
      </c>
      <c r="BU332" s="41" t="str">
        <f>VLOOKUP(Data!$BS332,'Key 1'!$B$1:$D$15,2,FALSE)</f>
        <v>TI</v>
      </c>
      <c r="BV332" s="41">
        <f>VLOOKUP(Data!$BR332,'Key 1'!$B$1:$D$15,3,FALSE)</f>
        <v>0</v>
      </c>
      <c r="BW332" s="41">
        <f>VLOOKUP(Data!$BS332,'Key 1'!$B$1:$D$15,3,FALSE)</f>
        <v>0</v>
      </c>
      <c r="BX332" s="41" t="str">
        <f>IF(Data!$BK332="DG",IF(INT(Data!$BB332)-Data!$BB332&lt;0,"Low","High"),IF(Data!$BK332="MG",IF(INT(Data!$BC332)-Data!$BC332&lt;0,"Low","High"),IF(Data!$BK332="LG",IF(INT(Data!$BD332)-Data!$BD332&lt;0,"Low","High"),"High")))</f>
        <v>High</v>
      </c>
      <c r="BY332" s="41" t="str">
        <f>IF(Data!$BL332="DG",IF(INT(Data!$BB332)-Data!$BB332&lt;0,"Low","High"),IF(Data!$BL332="MG",IF(INT(Data!$BC332)-Data!$BC332&lt;0,"Low","High"),IF(Data!$BL332="LG",IF(INT(Data!$BD332)-Data!$BD332&lt;0,"Low","High"),"High")))</f>
        <v>Low</v>
      </c>
      <c r="BZ332" s="41" t="str">
        <f>IF(AND(Data!$BX332="High",Data!$BY332="High"),"High","Low")</f>
        <v>Low</v>
      </c>
      <c r="CA332" s="41" t="str">
        <f>IF(AND(Data!$BM332=Data!$BT332,Data!$BN332=Data!$BU332),"Matched",IF(Data!$BM332=Data!$BT332,"Sec Missed", IF(Data!$BN332=Data!$BU332," Pri Missed", "Both Missed")))</f>
        <v>Both Missed</v>
      </c>
      <c r="CB332" s="42">
        <v>100.0</v>
      </c>
      <c r="CC332" s="42">
        <v>100.0</v>
      </c>
      <c r="CD332" s="42">
        <v>67.5</v>
      </c>
      <c r="CE332" s="43" t="s">
        <v>3</v>
      </c>
      <c r="CF332" s="43" t="s">
        <v>3</v>
      </c>
      <c r="CG332" s="43" t="s">
        <v>17</v>
      </c>
      <c r="CH332" s="45" t="s">
        <v>3</v>
      </c>
      <c r="CI332" s="43" t="s">
        <v>97</v>
      </c>
      <c r="CJ332" s="42">
        <v>100.0</v>
      </c>
      <c r="CK332" s="43" t="s">
        <v>17</v>
      </c>
      <c r="CL332" s="43" t="s">
        <v>98</v>
      </c>
      <c r="CM332" s="42">
        <v>67.5</v>
      </c>
      <c r="CN332" s="43" t="s">
        <v>99</v>
      </c>
      <c r="CO332" s="1"/>
      <c r="CP332" s="1"/>
      <c r="CQ332" s="1"/>
      <c r="CR332" s="1"/>
      <c r="CS332" s="1"/>
      <c r="CT332" s="1"/>
      <c r="CU332" s="1"/>
    </row>
    <row r="333" ht="48.0" customHeight="1">
      <c r="A333" s="28">
        <v>2084.0</v>
      </c>
      <c r="B333" s="28">
        <v>28.0</v>
      </c>
      <c r="C333" s="28">
        <v>16.0</v>
      </c>
      <c r="D333" s="28">
        <v>26.25</v>
      </c>
      <c r="E333" s="28">
        <v>3.0</v>
      </c>
      <c r="F333" s="28">
        <v>19.0</v>
      </c>
      <c r="G333" s="28">
        <v>9.0</v>
      </c>
      <c r="H333" s="28">
        <v>26.0</v>
      </c>
      <c r="I333" s="28">
        <v>7.0</v>
      </c>
      <c r="J333" s="28">
        <v>16.0</v>
      </c>
      <c r="K333" s="28">
        <v>12.0</v>
      </c>
      <c r="L333" s="28">
        <v>26.125</v>
      </c>
      <c r="M333" s="28">
        <v>4.0</v>
      </c>
      <c r="N333" s="28">
        <v>18.0</v>
      </c>
      <c r="O333" s="31">
        <f>LARGE(Data!$K333:$N333,1)</f>
        <v>26.125</v>
      </c>
      <c r="P333" s="31">
        <f>LARGE(Data!$K333:$N333,2)</f>
        <v>18</v>
      </c>
      <c r="Q333" s="31">
        <f>LARGE(Data!$K333:$N333,3)</f>
        <v>12</v>
      </c>
      <c r="R333" s="31">
        <f>LARGE(Data!$K333:$N333,4)</f>
        <v>4</v>
      </c>
      <c r="S333" s="32">
        <f>LARGE(Data!$C333:$F333,1)</f>
        <v>26.25</v>
      </c>
      <c r="T333" s="32">
        <f>LARGE(Data!$C333:$F333,2)</f>
        <v>19</v>
      </c>
      <c r="U333" s="32">
        <f>LARGE(Data!$C333:$F333,3)</f>
        <v>16</v>
      </c>
      <c r="V333" s="32">
        <f>LARGE(Data!$C333:$F333,4)</f>
        <v>3</v>
      </c>
      <c r="W333" s="33">
        <f>LARGE(Data!$G333:$J333,1)</f>
        <v>26</v>
      </c>
      <c r="X333" s="33">
        <f>LARGE(Data!$G333:$J333,2)</f>
        <v>16</v>
      </c>
      <c r="Y333" s="33">
        <f>LARGE(Data!$G333:$J333,3)</f>
        <v>9</v>
      </c>
      <c r="Z333" s="33">
        <f>LARGE(Data!$G333:$J333,4)</f>
        <v>7</v>
      </c>
      <c r="AA333" s="30">
        <f>Data!$O333-Data!$P333</f>
        <v>8.125</v>
      </c>
      <c r="AB333" s="30">
        <f>Data!$P333-Data!$Q333</f>
        <v>6</v>
      </c>
      <c r="AC333" s="30">
        <f>Data!$Q333-Data!$R333</f>
        <v>8</v>
      </c>
      <c r="AD333" s="30">
        <f>(Data!$AA333+Data!$AB333)/SUM(Data!$AA333:$AC333)</f>
        <v>0.6384180791</v>
      </c>
      <c r="AE333" s="31">
        <f>Data!$AA333^2/SQRT(Data!$AA333^2+Data!$AB333^2+Data!$AC333^2)</f>
        <v>5.123565079</v>
      </c>
      <c r="AF333" s="31">
        <f>Data!$AB333^2/SQRT(Data!$AA333^2+Data!$AB333^2+Data!$AC333^2)</f>
        <v>2.7940104</v>
      </c>
      <c r="AG333" s="31">
        <f>Data!$AC333^2/SQRT(Data!$AA333^2+Data!$AB333^2+Data!$AC333^2)</f>
        <v>4.967129601</v>
      </c>
      <c r="AH333" s="30">
        <f>Data!$S333-Data!$T333</f>
        <v>7.25</v>
      </c>
      <c r="AI333" s="30">
        <f>Data!$T333-Data!$U333</f>
        <v>3</v>
      </c>
      <c r="AJ333" s="30">
        <f>Data!$U333-Data!$V333</f>
        <v>13</v>
      </c>
      <c r="AK333" s="30">
        <f>(Data!$AH333+Data!$AI333)/(Data!$AH333+Data!$AI333+Data!$AJ333)</f>
        <v>0.4408602151</v>
      </c>
      <c r="AL333" s="32">
        <f>Data!$AH333^2/SQRT(Data!$AH333^2+Data!$AI333^2+Data!$AJ333^2)</f>
        <v>3.461638217</v>
      </c>
      <c r="AM333" s="32">
        <f>Data!$AI333^2/SQRT(Data!$AH333^2+Data!$AI333^2+Data!$AJ333^2)</f>
        <v>0.5927180775</v>
      </c>
      <c r="AN333" s="32">
        <f>Data!$AJ333^2/SQRT(Data!$AH333^2+Data!$AI333^2+Data!$AJ333^2)</f>
        <v>11.12992834</v>
      </c>
      <c r="AO333" s="30">
        <f>Data!$W333-Data!$X333</f>
        <v>10</v>
      </c>
      <c r="AP333" s="30">
        <f>Data!$X333-Data!$Y333</f>
        <v>7</v>
      </c>
      <c r="AQ333" s="30">
        <f>Data!$Y333-Data!$Z333</f>
        <v>2</v>
      </c>
      <c r="AR333" s="30">
        <f>(Data!$AO333+Data!$AP333)/(Data!$AO333+Data!$AP333+Data!$AQ333)</f>
        <v>0.8947368421</v>
      </c>
      <c r="AS333" s="33">
        <f>Data!$AO333^2/SQRT(Data!$AO333^2+Data!$AP333^2+Data!$AQ333^2)</f>
        <v>8.084520835</v>
      </c>
      <c r="AT333" s="33">
        <f>Data!$AP333^2/SQRT(Data!$AO333^2+Data!$AP333^2+Data!$AQ333^2)</f>
        <v>3.961415209</v>
      </c>
      <c r="AU333" s="33">
        <f>Data!$AQ333^2/SQRT(Data!$AO333^2+Data!$AP333^2+Data!$AQ333^2)</f>
        <v>0.3233808334</v>
      </c>
      <c r="AV333" s="34">
        <f>_xlfn.VAR.P(Data!$K333:$N333)</f>
        <v>65.69042969</v>
      </c>
      <c r="AW333" s="35">
        <f>_xlfn.VAR.P(Data!$C333:$F333)</f>
        <v>70.76171875</v>
      </c>
      <c r="AX333" s="36">
        <f>_xlfn.VAR.P(Data!$G333:$J333)</f>
        <v>55.25</v>
      </c>
      <c r="AY333" s="46"/>
      <c r="AZ333" s="38"/>
      <c r="BA333" s="39"/>
      <c r="BB333" s="30" t="str">
        <f>IF(AND(Data!$AE333&gt;Data!$AF333,Data!$AE333&gt;Data!$AG333),"1",IF(AND(Data!$AF333&gt;Data!$AE333,Data!$AF333&gt;Data!$AG333),IF(Data!$AF333&lt;2.5*Data!$AE333,"1.2",IF(OR(Data!$AE333&gt;2.5,Data!$AE333+Data!$AF333+Data!$AG333&lt;9),"2.2","2")),IF(AND(Data!$AG333&gt;3.5*Data!$AE333,Data!$AG333&gt;3.5*Data!$AF333,Data!$AE333+Data!$AF333+Data!$AG333&gt;11,Data!$AE333+Data!$AF333&lt;2,Data!$Q333&gt;=18),"3",IF((Data!$AE333&gt;3*Data!$AF333),"1.3",IF(AND(Data!$AF333&gt;3*Data!$AE333,Data!$AF333&gt;2),"2.3","3.3")))))</f>
        <v>1</v>
      </c>
      <c r="BC333" s="30" t="str">
        <f>IF(AND(Data!$AL333&gt;Data!$AM333,Data!$AL333&gt;Data!$AN333),"1",IF(AND(Data!$AM333&gt;Data!$AL333,Data!$AM333&gt;Data!$AN333),IF(Data!$AM333&lt;2.5*Data!$AL333,"1.2",IF(OR(Data!$AL333&gt;2.5,Data!$AL333+Data!$AM333+Data!$AN333&lt;9),"2.2","2")),IF(AND(Data!$AN333&gt;3.5*Data!$AL333,Data!$AN333&gt;3.5*Data!$AM333,Data!$AL333+Data!$AM333+Data!$AN333&gt;11,Data!$AL333+Data!$AM333&lt;2,Data!$U333&gt;=18),"3",IF((Data!$AL333&gt;3*Data!$AM333),"1.3",IF(AND(Data!$AM333&gt;3*Data!$AL333,Data!$AM333&gt;2),"2.3","3.3")))))</f>
        <v>1.3</v>
      </c>
      <c r="BD333" s="30" t="str">
        <f>IF(AND(Data!$AS333&gt;Data!$AT333,Data!$AS333&gt;Data!$AU333),"1",IF(AND(Data!$AT333&gt;Data!$AS333,Data!$AT333&gt;Data!$AU333),IF(Data!$AT333&lt;2.5*Data!$AS333,"1.2",IF(OR(Data!$AS333&gt;2.5,Data!$AS333+Data!$AT333+Data!$AU333&lt;9),"2.2","2")),IF(AND(Data!$AU333&gt;3.5*Data!$AS333,Data!$AU333&gt;3.5*Data!$AT333,Data!$AS333+Data!$AT333+Data!$AU333&gt;11,Data!$AS333+Data!$AT333&lt;2,Data!$Y333&gt;=18),"3",IF((Data!$AS333&gt;3*Data!$AT333),"1.3",IF(AND(Data!$AT333&gt;3*Data!$AS333,Data!$AT333&gt;2),"2.3","3.3")))))</f>
        <v>1</v>
      </c>
      <c r="BE333" s="30" t="str">
        <f t="array" ref="BE333">XLOOKUP(Data!$O333,Data!$K333:$N333,$K$1:$N$1,"?",0,1)&amp;XLOOKUP(Data!$P333,Data!$K333:$N333,$K$1:$N$1,"?",0,1)&amp;XLOOKUP(Data!$Q333,Data!$K333:$N333,$K$1:$N$1,"?",0,1)</f>
        <v>ICD</v>
      </c>
      <c r="BF333" s="30" t="str">
        <f t="array" ref="BF333">XLOOKUP(Data!$S333,Data!$C333:$F333,$C$1:$F$1,"?",0,1)&amp;XLOOKUP(Data!$T333,Data!$C333:$F333,$C$1:$F$1,"?",0,1)&amp;XLOOKUP(Data!$U333,Data!$C333:$F333,$C$1:$F$1,"?",0,1)</f>
        <v>ICD</v>
      </c>
      <c r="BG333" s="30" t="str">
        <f t="array" ref="BG333">XLOOKUP(Data!$W333,Data!$G333:$J333,$G$1:$J$1,"?",0,1)&amp;XLOOKUP(Data!$X333,Data!$G333:$J333,$G$1:$J$1,"?",0,1)&amp;XLOOKUP(Data!$Y333,Data!$G333:$J333,$G$1:$J$1,"?",0,1)</f>
        <v>ICD</v>
      </c>
      <c r="BH333" s="30" t="str">
        <f>VLOOKUP(LEFT(Data!$BE333,Data!$BB333),'Key 2'!$A$1:$C$40,2,FALSE)</f>
        <v>I</v>
      </c>
      <c r="BI333" s="30" t="str">
        <f>VLOOKUP(LEFT(Data!$BF333,Data!$BC333),'Key 2'!$A$1:$C$40,2,FALSE)</f>
        <v>I</v>
      </c>
      <c r="BJ333" s="30" t="str">
        <f>VLOOKUP(LEFT(Data!$BG333,Data!$BD333),'Key 2'!$A$1:$C$40,2,FALSE)</f>
        <v>I</v>
      </c>
      <c r="BK333" s="30" t="str">
        <f>IF(AND(Data!$AV333&gt;=15,Data!$O333&gt;=20),"DG",IF(AND(Data!$AW333&gt;=15,Data!$S333&gt;=20),"MG",IF(AND(Data!$AV333&gt;=15,Data!$W333&gt;=20),"LG","0")))</f>
        <v>DG</v>
      </c>
      <c r="BL333" s="30" t="str">
        <f>IF(AND(Data!$BK333="DG",Data!$AW333&gt;=15,Data!$S333&gt;=20,Data!$BH333&lt;&gt;Data!$BI333),"MG","LG")</f>
        <v>LG</v>
      </c>
      <c r="BM333" s="30" t="str">
        <f>IF(Data!$BK333="DG",Data!$BH333,IF(Data!$BK333="MG",Data!$BI333,Data!$BJ333))</f>
        <v>I</v>
      </c>
      <c r="BN333" s="30" t="str">
        <f>IF(Data!$BL333="DG",Data!$BH333,IF(Data!$BL333="MG",Data!$BI333,Data!$BJ333))</f>
        <v>I</v>
      </c>
      <c r="BO333" s="41"/>
      <c r="BP333" s="41"/>
      <c r="BQ333" s="41"/>
      <c r="BR333" s="41"/>
      <c r="BS333" s="41"/>
      <c r="BT333" s="41" t="str">
        <f>VLOOKUP(Data!$BR333,'Key 1'!$B$1:$D$15,2,FALSE)</f>
        <v>TI</v>
      </c>
      <c r="BU333" s="41" t="str">
        <f>VLOOKUP(Data!$BS333,'Key 1'!$B$1:$D$15,2,FALSE)</f>
        <v>TI</v>
      </c>
      <c r="BV333" s="41">
        <f>VLOOKUP(Data!$BR333,'Key 1'!$B$1:$D$15,3,FALSE)</f>
        <v>0</v>
      </c>
      <c r="BW333" s="41">
        <f>VLOOKUP(Data!$BS333,'Key 1'!$B$1:$D$15,3,FALSE)</f>
        <v>0</v>
      </c>
      <c r="BX333" s="41" t="str">
        <f>IF(Data!$BK333="DG",IF(INT(Data!$BB333)-Data!$BB333&lt;0,"Low","High"),IF(Data!$BK333="MG",IF(INT(Data!$BC333)-Data!$BC333&lt;0,"Low","High"),IF(Data!$BK333="LG",IF(INT(Data!$BD333)-Data!$BD333&lt;0,"Low","High"),"High")))</f>
        <v>High</v>
      </c>
      <c r="BY333" s="41" t="str">
        <f>IF(Data!$BL333="DG",IF(INT(Data!$BB333)-Data!$BB333&lt;0,"Low","High"),IF(Data!$BL333="MG",IF(INT(Data!$BC333)-Data!$BC333&lt;0,"Low","High"),IF(Data!$BL333="LG",IF(INT(Data!$BD333)-Data!$BD333&lt;0,"Low","High"),"High")))</f>
        <v>High</v>
      </c>
      <c r="BZ333" s="41" t="str">
        <f>IF(AND(Data!$BX333="High",Data!$BY333="High"),"High","Low")</f>
        <v>High</v>
      </c>
      <c r="CA333" s="41" t="str">
        <f>IF(AND(Data!$BM333=Data!$BT333,Data!$BN333=Data!$BU333),"Matched",IF(Data!$BM333=Data!$BT333,"Sec Missed", IF(Data!$BN333=Data!$BU333," Pri Missed", "Both Missed")))</f>
        <v>Both Missed</v>
      </c>
      <c r="CB333" s="42">
        <v>69.9</v>
      </c>
      <c r="CC333" s="42">
        <v>100.0</v>
      </c>
      <c r="CD333" s="42">
        <v>100.0</v>
      </c>
      <c r="CE333" s="43" t="s">
        <v>96</v>
      </c>
      <c r="CF333" s="43" t="s">
        <v>1</v>
      </c>
      <c r="CG333" s="43" t="s">
        <v>1</v>
      </c>
      <c r="CH333" s="45" t="s">
        <v>96</v>
      </c>
      <c r="CI333" s="43" t="s">
        <v>97</v>
      </c>
      <c r="CJ333" s="42">
        <v>69.92</v>
      </c>
      <c r="CK333" s="43" t="s">
        <v>1</v>
      </c>
      <c r="CL333" s="43" t="s">
        <v>102</v>
      </c>
      <c r="CM333" s="42">
        <v>100.0</v>
      </c>
      <c r="CN333" s="43" t="s">
        <v>99</v>
      </c>
      <c r="CO333" s="1"/>
      <c r="CP333" s="1"/>
      <c r="CQ333" s="1"/>
      <c r="CR333" s="1"/>
      <c r="CS333" s="1"/>
      <c r="CT333" s="1"/>
      <c r="CU333" s="1"/>
    </row>
    <row r="334" ht="48.0" customHeight="1">
      <c r="A334" s="28">
        <v>2085.0</v>
      </c>
      <c r="B334" s="28">
        <v>28.0</v>
      </c>
      <c r="C334" s="28">
        <v>14.0</v>
      </c>
      <c r="D334" s="28">
        <v>16.0</v>
      </c>
      <c r="E334" s="28">
        <v>7.0</v>
      </c>
      <c r="F334" s="28">
        <v>24.0</v>
      </c>
      <c r="G334" s="28">
        <v>12.0</v>
      </c>
      <c r="H334" s="28">
        <v>4.0</v>
      </c>
      <c r="I334" s="28">
        <v>12.0</v>
      </c>
      <c r="J334" s="28">
        <v>28.0</v>
      </c>
      <c r="K334" s="28">
        <v>14.0</v>
      </c>
      <c r="L334" s="28">
        <v>9.5</v>
      </c>
      <c r="M334" s="28">
        <v>8.0</v>
      </c>
      <c r="N334" s="28">
        <v>25.49999999999999</v>
      </c>
      <c r="O334" s="31">
        <f>LARGE(Data!$K334:$N334,1)</f>
        <v>25.5</v>
      </c>
      <c r="P334" s="31">
        <f>LARGE(Data!$K334:$N334,2)</f>
        <v>14</v>
      </c>
      <c r="Q334" s="31">
        <f>LARGE(Data!$K334:$N334,3)</f>
        <v>9.5</v>
      </c>
      <c r="R334" s="31">
        <f>LARGE(Data!$K334:$N334,4)</f>
        <v>8</v>
      </c>
      <c r="S334" s="32">
        <f>LARGE(Data!$C334:$F334,1)</f>
        <v>24</v>
      </c>
      <c r="T334" s="32">
        <f>LARGE(Data!$C334:$F334,2)</f>
        <v>16</v>
      </c>
      <c r="U334" s="32">
        <f>LARGE(Data!$C334:$F334,3)</f>
        <v>14</v>
      </c>
      <c r="V334" s="32">
        <f>LARGE(Data!$C334:$F334,4)</f>
        <v>7</v>
      </c>
      <c r="W334" s="33">
        <f>LARGE(Data!$G334:$J334,1)</f>
        <v>28</v>
      </c>
      <c r="X334" s="33">
        <f>LARGE(Data!$G334:$J334,2)</f>
        <v>12</v>
      </c>
      <c r="Y334" s="33">
        <f>LARGE(Data!$G334:$J334,3)</f>
        <v>12</v>
      </c>
      <c r="Z334" s="33">
        <f>LARGE(Data!$G334:$J334,4)</f>
        <v>4</v>
      </c>
      <c r="AA334" s="30">
        <f>Data!$O334-Data!$P334</f>
        <v>11.5</v>
      </c>
      <c r="AB334" s="30">
        <f>Data!$P334-Data!$Q334</f>
        <v>4.5</v>
      </c>
      <c r="AC334" s="30">
        <f>Data!$Q334-Data!$R334</f>
        <v>1.5</v>
      </c>
      <c r="AD334" s="30">
        <f>(Data!$AA334+Data!$AB334)/SUM(Data!$AA334:$AC334)</f>
        <v>0.9142857143</v>
      </c>
      <c r="AE334" s="31">
        <f>Data!$AA334^2/SQRT(Data!$AA334^2+Data!$AB334^2+Data!$AC334^2)</f>
        <v>10.63115259</v>
      </c>
      <c r="AF334" s="31">
        <f>Data!$AB334^2/SQRT(Data!$AA334^2+Data!$AB334^2+Data!$AC334^2)</f>
        <v>1.627832439</v>
      </c>
      <c r="AG334" s="31">
        <f>Data!$AC334^2/SQRT(Data!$AA334^2+Data!$AB334^2+Data!$AC334^2)</f>
        <v>0.180870271</v>
      </c>
      <c r="AH334" s="30">
        <f>Data!$S334-Data!$T334</f>
        <v>8</v>
      </c>
      <c r="AI334" s="30">
        <f>Data!$T334-Data!$U334</f>
        <v>2</v>
      </c>
      <c r="AJ334" s="30">
        <f>Data!$U334-Data!$V334</f>
        <v>7</v>
      </c>
      <c r="AK334" s="30">
        <f>(Data!$AH334+Data!$AI334)/(Data!$AH334+Data!$AI334+Data!$AJ334)</f>
        <v>0.5882352941</v>
      </c>
      <c r="AL334" s="32">
        <f>Data!$AH334^2/SQRT(Data!$AH334^2+Data!$AI334^2+Data!$AJ334^2)</f>
        <v>5.916802093</v>
      </c>
      <c r="AM334" s="32">
        <f>Data!$AI334^2/SQRT(Data!$AH334^2+Data!$AI334^2+Data!$AJ334^2)</f>
        <v>0.3698001308</v>
      </c>
      <c r="AN334" s="32">
        <f>Data!$AJ334^2/SQRT(Data!$AH334^2+Data!$AI334^2+Data!$AJ334^2)</f>
        <v>4.530051603</v>
      </c>
      <c r="AO334" s="30">
        <f>Data!$W334-Data!$X334</f>
        <v>16</v>
      </c>
      <c r="AP334" s="30">
        <f>Data!$X334-Data!$Y334</f>
        <v>0</v>
      </c>
      <c r="AQ334" s="30">
        <f>Data!$Y334-Data!$Z334</f>
        <v>8</v>
      </c>
      <c r="AR334" s="30">
        <f>(Data!$AO334+Data!$AP334)/(Data!$AO334+Data!$AP334+Data!$AQ334)</f>
        <v>0.6666666667</v>
      </c>
      <c r="AS334" s="33">
        <f>Data!$AO334^2/SQRT(Data!$AO334^2+Data!$AP334^2+Data!$AQ334^2)</f>
        <v>14.31083506</v>
      </c>
      <c r="AT334" s="33">
        <f>Data!$AP334^2/SQRT(Data!$AO334^2+Data!$AP334^2+Data!$AQ334^2)</f>
        <v>0</v>
      </c>
      <c r="AU334" s="33">
        <f>Data!$AQ334^2/SQRT(Data!$AO334^2+Data!$AP334^2+Data!$AQ334^2)</f>
        <v>3.577708764</v>
      </c>
      <c r="AV334" s="34">
        <f>_xlfn.VAR.P(Data!$K334:$N334)</f>
        <v>47.0625</v>
      </c>
      <c r="AW334" s="35">
        <f>_xlfn.VAR.P(Data!$C334:$F334)</f>
        <v>36.6875</v>
      </c>
      <c r="AX334" s="36">
        <f>_xlfn.VAR.P(Data!$G334:$J334)</f>
        <v>76</v>
      </c>
      <c r="AY334" s="46"/>
      <c r="AZ334" s="38"/>
      <c r="BA334" s="39"/>
      <c r="BB334" s="30" t="str">
        <f>IF(AND(Data!$AE334&gt;Data!$AF334,Data!$AE334&gt;Data!$AG334),"1",IF(AND(Data!$AF334&gt;Data!$AE334,Data!$AF334&gt;Data!$AG334),IF(Data!$AF334&lt;2.5*Data!$AE334,"1.2",IF(OR(Data!$AE334&gt;2.5,Data!$AE334+Data!$AF334+Data!$AG334&lt;9),"2.2","2")),IF(AND(Data!$AG334&gt;3.5*Data!$AE334,Data!$AG334&gt;3.5*Data!$AF334,Data!$AE334+Data!$AF334+Data!$AG334&gt;11,Data!$AE334+Data!$AF334&lt;2,Data!$Q334&gt;=18),"3",IF((Data!$AE334&gt;3*Data!$AF334),"1.3",IF(AND(Data!$AF334&gt;3*Data!$AE334,Data!$AF334&gt;2),"2.3","3.3")))))</f>
        <v>1</v>
      </c>
      <c r="BC334" s="30" t="str">
        <f>IF(AND(Data!$AL334&gt;Data!$AM334,Data!$AL334&gt;Data!$AN334),"1",IF(AND(Data!$AM334&gt;Data!$AL334,Data!$AM334&gt;Data!$AN334),IF(Data!$AM334&lt;2.5*Data!$AL334,"1.2",IF(OR(Data!$AL334&gt;2.5,Data!$AL334+Data!$AM334+Data!$AN334&lt;9),"2.2","2")),IF(AND(Data!$AN334&gt;3.5*Data!$AL334,Data!$AN334&gt;3.5*Data!$AM334,Data!$AL334+Data!$AM334+Data!$AN334&gt;11,Data!$AL334+Data!$AM334&lt;2,Data!$U334&gt;=18),"3",IF((Data!$AL334&gt;3*Data!$AM334),"1.3",IF(AND(Data!$AM334&gt;3*Data!$AL334,Data!$AM334&gt;2),"2.3","3.3")))))</f>
        <v>1</v>
      </c>
      <c r="BD334" s="30" t="str">
        <f>IF(AND(Data!$AS334&gt;Data!$AT334,Data!$AS334&gt;Data!$AU334),"1",IF(AND(Data!$AT334&gt;Data!$AS334,Data!$AT334&gt;Data!$AU334),IF(Data!$AT334&lt;2.5*Data!$AS334,"1.2",IF(OR(Data!$AS334&gt;2.5,Data!$AS334+Data!$AT334+Data!$AU334&lt;9),"2.2","2")),IF(AND(Data!$AU334&gt;3.5*Data!$AS334,Data!$AU334&gt;3.5*Data!$AT334,Data!$AS334+Data!$AT334+Data!$AU334&gt;11,Data!$AS334+Data!$AT334&lt;2,Data!$Y334&gt;=18),"3",IF((Data!$AS334&gt;3*Data!$AT334),"1.3",IF(AND(Data!$AT334&gt;3*Data!$AS334,Data!$AT334&gt;2),"2.3","3.3")))))</f>
        <v>1</v>
      </c>
      <c r="BE334" s="30" t="str">
        <f t="array" ref="BE334">XLOOKUP(Data!$O334,Data!$K334:$N334,$K$1:$N$1,"?",0,1)&amp;XLOOKUP(Data!$P334,Data!$K334:$N334,$K$1:$N$1,"?",0,1)&amp;XLOOKUP(Data!$Q334,Data!$K334:$N334,$K$1:$N$1,"?",0,1)</f>
        <v>CDI</v>
      </c>
      <c r="BF334" s="30" t="str">
        <f t="array" ref="BF334">XLOOKUP(Data!$S334,Data!$C334:$F334,$C$1:$F$1,"?",0,1)&amp;XLOOKUP(Data!$T334,Data!$C334:$F334,$C$1:$F$1,"?",0,1)&amp;XLOOKUP(Data!$U334,Data!$C334:$F334,$C$1:$F$1,"?",0,1)</f>
        <v>CID</v>
      </c>
      <c r="BG334" s="30" t="str">
        <f t="array" ref="BG334">XLOOKUP(Data!$W334,Data!$G334:$J334,$G$1:$J$1,"?",0,1)&amp;XLOOKUP(Data!$X334,Data!$G334:$J334,$G$1:$J$1,"?",0,1)&amp;XLOOKUP(Data!$Y334,Data!$G334:$J334,$G$1:$J$1,"?",0,1)</f>
        <v>CDD</v>
      </c>
      <c r="BH334" s="30" t="str">
        <f>VLOOKUP(LEFT(Data!$BE334,Data!$BB334),'Key 2'!$A$1:$C$40,2,FALSE)</f>
        <v>C</v>
      </c>
      <c r="BI334" s="30" t="str">
        <f>VLOOKUP(LEFT(Data!$BF334,Data!$BC334),'Key 2'!$A$1:$C$40,2,FALSE)</f>
        <v>C</v>
      </c>
      <c r="BJ334" s="30" t="str">
        <f>VLOOKUP(LEFT(Data!$BG334,Data!$BD334),'Key 2'!$A$1:$C$40,2,FALSE)</f>
        <v>C</v>
      </c>
      <c r="BK334" s="30" t="str">
        <f>IF(AND(Data!$AV334&gt;=15,Data!$O334&gt;=20),"DG",IF(AND(Data!$AW334&gt;=15,Data!$S334&gt;=20),"MG",IF(AND(Data!$AV334&gt;=15,Data!$W334&gt;=20),"LG","0")))</f>
        <v>DG</v>
      </c>
      <c r="BL334" s="30" t="str">
        <f>IF(AND(Data!$BK334="DG",Data!$AW334&gt;=15,Data!$S334&gt;=20,Data!$BH334&lt;&gt;Data!$BI334),"MG","LG")</f>
        <v>LG</v>
      </c>
      <c r="BM334" s="30" t="str">
        <f>IF(Data!$BK334="DG",Data!$BH334,IF(Data!$BK334="MG",Data!$BI334,Data!$BJ334))</f>
        <v>C</v>
      </c>
      <c r="BN334" s="30" t="str">
        <f>IF(Data!$BL334="DG",Data!$BH334,IF(Data!$BL334="MG",Data!$BI334,Data!$BJ334))</f>
        <v>C</v>
      </c>
      <c r="BO334" s="41"/>
      <c r="BP334" s="41"/>
      <c r="BQ334" s="41"/>
      <c r="BR334" s="41"/>
      <c r="BS334" s="41"/>
      <c r="BT334" s="41" t="str">
        <f>VLOOKUP(Data!$BR334,'Key 1'!$B$1:$D$15,2,FALSE)</f>
        <v>TI</v>
      </c>
      <c r="BU334" s="41" t="str">
        <f>VLOOKUP(Data!$BS334,'Key 1'!$B$1:$D$15,2,FALSE)</f>
        <v>TI</v>
      </c>
      <c r="BV334" s="41">
        <f>VLOOKUP(Data!$BR334,'Key 1'!$B$1:$D$15,3,FALSE)</f>
        <v>0</v>
      </c>
      <c r="BW334" s="41">
        <f>VLOOKUP(Data!$BS334,'Key 1'!$B$1:$D$15,3,FALSE)</f>
        <v>0</v>
      </c>
      <c r="BX334" s="41" t="str">
        <f>IF(Data!$BK334="DG",IF(INT(Data!$BB334)-Data!$BB334&lt;0,"Low","High"),IF(Data!$BK334="MG",IF(INT(Data!$BC334)-Data!$BC334&lt;0,"Low","High"),IF(Data!$BK334="LG",IF(INT(Data!$BD334)-Data!$BD334&lt;0,"Low","High"),"High")))</f>
        <v>High</v>
      </c>
      <c r="BY334" s="41" t="str">
        <f>IF(Data!$BL334="DG",IF(INT(Data!$BB334)-Data!$BB334&lt;0,"Low","High"),IF(Data!$BL334="MG",IF(INT(Data!$BC334)-Data!$BC334&lt;0,"Low","High"),IF(Data!$BL334="LG",IF(INT(Data!$BD334)-Data!$BD334&lt;0,"Low","High"),"High")))</f>
        <v>High</v>
      </c>
      <c r="BZ334" s="41" t="str">
        <f>IF(AND(Data!$BX334="High",Data!$BY334="High"),"High","Low")</f>
        <v>High</v>
      </c>
      <c r="CA334" s="41" t="str">
        <f>IF(AND(Data!$BM334=Data!$BT334,Data!$BN334=Data!$BU334),"Matched",IF(Data!$BM334=Data!$BT334,"Sec Missed", IF(Data!$BN334=Data!$BU334," Pri Missed", "Both Missed")))</f>
        <v>Both Missed</v>
      </c>
      <c r="CB334" s="42">
        <v>100.0</v>
      </c>
      <c r="CC334" s="42">
        <v>100.0</v>
      </c>
      <c r="CD334" s="42">
        <v>100.0</v>
      </c>
      <c r="CE334" s="43" t="s">
        <v>3</v>
      </c>
      <c r="CF334" s="43" t="s">
        <v>3</v>
      </c>
      <c r="CG334" s="43" t="s">
        <v>3</v>
      </c>
      <c r="CH334" s="45" t="s">
        <v>3</v>
      </c>
      <c r="CI334" s="43" t="s">
        <v>97</v>
      </c>
      <c r="CJ334" s="42">
        <v>100.0</v>
      </c>
      <c r="CK334" s="43" t="s">
        <v>3</v>
      </c>
      <c r="CL334" s="43" t="s">
        <v>98</v>
      </c>
      <c r="CM334" s="42">
        <v>100.0</v>
      </c>
      <c r="CN334" s="43" t="s">
        <v>103</v>
      </c>
      <c r="CO334" s="1"/>
      <c r="CP334" s="1"/>
      <c r="CQ334" s="1"/>
      <c r="CR334" s="1"/>
      <c r="CS334" s="1"/>
      <c r="CT334" s="1"/>
      <c r="CU334" s="1"/>
    </row>
    <row r="335" ht="48.0" customHeight="1">
      <c r="A335" s="28">
        <v>2086.0</v>
      </c>
      <c r="B335" s="28">
        <v>24.0</v>
      </c>
      <c r="C335" s="28">
        <v>12.0</v>
      </c>
      <c r="D335" s="28">
        <v>26.0</v>
      </c>
      <c r="E335" s="28">
        <v>3.0</v>
      </c>
      <c r="F335" s="28">
        <v>16.0</v>
      </c>
      <c r="G335" s="28">
        <v>25.0</v>
      </c>
      <c r="H335" s="28">
        <v>28.0</v>
      </c>
      <c r="I335" s="28">
        <v>1.8235294117647058</v>
      </c>
      <c r="J335" s="28">
        <v>22.0</v>
      </c>
      <c r="K335" s="28">
        <v>19.0</v>
      </c>
      <c r="L335" s="28">
        <v>26.0</v>
      </c>
      <c r="M335" s="28">
        <v>2.5999999999999996</v>
      </c>
      <c r="N335" s="28">
        <v>19.0</v>
      </c>
      <c r="O335" s="31">
        <f>LARGE(Data!$K335:$N335,1)</f>
        <v>26</v>
      </c>
      <c r="P335" s="31">
        <f>LARGE(Data!$K335:$N335,2)</f>
        <v>19</v>
      </c>
      <c r="Q335" s="31">
        <f>LARGE(Data!$K335:$N335,3)</f>
        <v>19</v>
      </c>
      <c r="R335" s="31">
        <f>LARGE(Data!$K335:$N335,4)</f>
        <v>2.6</v>
      </c>
      <c r="S335" s="32">
        <f>LARGE(Data!$C335:$F335,1)</f>
        <v>26</v>
      </c>
      <c r="T335" s="32">
        <f>LARGE(Data!$C335:$F335,2)</f>
        <v>16</v>
      </c>
      <c r="U335" s="32">
        <f>LARGE(Data!$C335:$F335,3)</f>
        <v>12</v>
      </c>
      <c r="V335" s="32">
        <f>LARGE(Data!$C335:$F335,4)</f>
        <v>3</v>
      </c>
      <c r="W335" s="33">
        <f>LARGE(Data!$G335:$J335,1)</f>
        <v>28</v>
      </c>
      <c r="X335" s="33">
        <f>LARGE(Data!$G335:$J335,2)</f>
        <v>25</v>
      </c>
      <c r="Y335" s="33">
        <f>LARGE(Data!$G335:$J335,3)</f>
        <v>22</v>
      </c>
      <c r="Z335" s="33">
        <f>LARGE(Data!$G335:$J335,4)</f>
        <v>1.823529412</v>
      </c>
      <c r="AA335" s="30">
        <f>Data!$O335-Data!$P335</f>
        <v>7</v>
      </c>
      <c r="AB335" s="30">
        <f>Data!$P335-Data!$Q335</f>
        <v>0</v>
      </c>
      <c r="AC335" s="30">
        <f>Data!$Q335-Data!$R335</f>
        <v>16.4</v>
      </c>
      <c r="AD335" s="30">
        <f>(Data!$AA335+Data!$AB335)/SUM(Data!$AA335:$AC335)</f>
        <v>0.2991452991</v>
      </c>
      <c r="AE335" s="31">
        <f>Data!$AA335^2/SQRT(Data!$AA335^2+Data!$AB335^2+Data!$AC335^2)</f>
        <v>2.747956388</v>
      </c>
      <c r="AF335" s="31">
        <f>Data!$AB335^2/SQRT(Data!$AA335^2+Data!$AB335^2+Data!$AC335^2)</f>
        <v>0</v>
      </c>
      <c r="AG335" s="31">
        <f>Data!$AC335^2/SQRT(Data!$AA335^2+Data!$AB335^2+Data!$AC335^2)</f>
        <v>15.08347653</v>
      </c>
      <c r="AH335" s="30">
        <f>Data!$S335-Data!$T335</f>
        <v>10</v>
      </c>
      <c r="AI335" s="30">
        <f>Data!$T335-Data!$U335</f>
        <v>4</v>
      </c>
      <c r="AJ335" s="30">
        <f>Data!$U335-Data!$V335</f>
        <v>9</v>
      </c>
      <c r="AK335" s="30">
        <f>(Data!$AH335+Data!$AI335)/(Data!$AH335+Data!$AI335+Data!$AJ335)</f>
        <v>0.6086956522</v>
      </c>
      <c r="AL335" s="32">
        <f>Data!$AH335^2/SQRT(Data!$AH335^2+Data!$AI335^2+Data!$AJ335^2)</f>
        <v>7.124704999</v>
      </c>
      <c r="AM335" s="32">
        <f>Data!$AI335^2/SQRT(Data!$AH335^2+Data!$AI335^2+Data!$AJ335^2)</f>
        <v>1.1399528</v>
      </c>
      <c r="AN335" s="32">
        <f>Data!$AJ335^2/SQRT(Data!$AH335^2+Data!$AI335^2+Data!$AJ335^2)</f>
        <v>5.771011049</v>
      </c>
      <c r="AO335" s="30">
        <f>Data!$W335-Data!$X335</f>
        <v>3</v>
      </c>
      <c r="AP335" s="30">
        <f>Data!$X335-Data!$Y335</f>
        <v>3</v>
      </c>
      <c r="AQ335" s="30">
        <f>Data!$Y335-Data!$Z335</f>
        <v>20.17647059</v>
      </c>
      <c r="AR335" s="30">
        <f>(Data!$AO335+Data!$AP335)/(Data!$AO335+Data!$AP335+Data!$AQ335)</f>
        <v>0.2292134831</v>
      </c>
      <c r="AS335" s="33">
        <f>Data!$AO335^2/SQRT(Data!$AO335^2+Data!$AP335^2+Data!$AQ335^2)</f>
        <v>0.4365179257</v>
      </c>
      <c r="AT335" s="33">
        <f>Data!$AP335^2/SQRT(Data!$AO335^2+Data!$AP335^2+Data!$AQ335^2)</f>
        <v>0.4365179257</v>
      </c>
      <c r="AU335" s="33">
        <f>Data!$AQ335^2/SQRT(Data!$AO335^2+Data!$AP335^2+Data!$AQ335^2)</f>
        <v>19.74467414</v>
      </c>
      <c r="AV335" s="34">
        <f>_xlfn.VAR.P(Data!$K335:$N335)</f>
        <v>73.9675</v>
      </c>
      <c r="AW335" s="35">
        <f>_xlfn.VAR.P(Data!$C335:$F335)</f>
        <v>68.1875</v>
      </c>
      <c r="AX335" s="36">
        <f>_xlfn.VAR.P(Data!$G335:$J335)</f>
        <v>105.2153979</v>
      </c>
      <c r="AY335" s="46"/>
      <c r="AZ335" s="38"/>
      <c r="BA335" s="39"/>
      <c r="BB335" s="30" t="str">
        <f>IF(AND(Data!$AE335&gt;Data!$AF335,Data!$AE335&gt;Data!$AG335),"1",IF(AND(Data!$AF335&gt;Data!$AE335,Data!$AF335&gt;Data!$AG335),IF(Data!$AF335&lt;2.5*Data!$AE335,"1.2",IF(OR(Data!$AE335&gt;2.5,Data!$AE335+Data!$AF335+Data!$AG335&lt;9),"2.2","2")),IF(AND(Data!$AG335&gt;3.5*Data!$AE335,Data!$AG335&gt;3.5*Data!$AF335,Data!$AE335+Data!$AF335+Data!$AG335&gt;11,Data!$AE335+Data!$AF335&lt;2,Data!$Q335&gt;=18),"3",IF((Data!$AE335&gt;3*Data!$AF335),"1.3",IF(AND(Data!$AF335&gt;3*Data!$AE335,Data!$AF335&gt;2),"2.3","3.3")))))</f>
        <v>1.3</v>
      </c>
      <c r="BC335" s="30" t="str">
        <f>IF(AND(Data!$AL335&gt;Data!$AM335,Data!$AL335&gt;Data!$AN335),"1",IF(AND(Data!$AM335&gt;Data!$AL335,Data!$AM335&gt;Data!$AN335),IF(Data!$AM335&lt;2.5*Data!$AL335,"1.2",IF(OR(Data!$AL335&gt;2.5,Data!$AL335+Data!$AM335+Data!$AN335&lt;9),"2.2","2")),IF(AND(Data!$AN335&gt;3.5*Data!$AL335,Data!$AN335&gt;3.5*Data!$AM335,Data!$AL335+Data!$AM335+Data!$AN335&gt;11,Data!$AL335+Data!$AM335&lt;2,Data!$U335&gt;=18),"3",IF((Data!$AL335&gt;3*Data!$AM335),"1.3",IF(AND(Data!$AM335&gt;3*Data!$AL335,Data!$AM335&gt;2),"2.3","3.3")))))</f>
        <v>1</v>
      </c>
      <c r="BD335" s="30" t="str">
        <f>IF(AND(Data!$AS335&gt;Data!$AT335,Data!$AS335&gt;Data!$AU335),"1",IF(AND(Data!$AT335&gt;Data!$AS335,Data!$AT335&gt;Data!$AU335),IF(Data!$AT335&lt;2.5*Data!$AS335,"1.2",IF(OR(Data!$AS335&gt;2.5,Data!$AS335+Data!$AT335+Data!$AU335&lt;9),"2.2","2")),IF(AND(Data!$AU335&gt;3.5*Data!$AS335,Data!$AU335&gt;3.5*Data!$AT335,Data!$AS335+Data!$AT335+Data!$AU335&gt;11,Data!$AS335+Data!$AT335&lt;2,Data!$Y335&gt;=18),"3",IF((Data!$AS335&gt;3*Data!$AT335),"1.3",IF(AND(Data!$AT335&gt;3*Data!$AS335,Data!$AT335&gt;2),"2.3","3.3")))))</f>
        <v>3</v>
      </c>
      <c r="BE335" s="30" t="str">
        <f t="array" ref="BE335">XLOOKUP(Data!$O335,Data!$K335:$N335,$K$1:$N$1,"?",0,1)&amp;XLOOKUP(Data!$P335,Data!$K335:$N335,$K$1:$N$1,"?",0,1)&amp;XLOOKUP(Data!$Q335,Data!$K335:$N335,$K$1:$N$1,"?",0,1)</f>
        <v>IDD</v>
      </c>
      <c r="BF335" s="30" t="str">
        <f t="array" ref="BF335">XLOOKUP(Data!$S335,Data!$C335:$F335,$C$1:$F$1,"?",0,1)&amp;XLOOKUP(Data!$T335,Data!$C335:$F335,$C$1:$F$1,"?",0,1)&amp;XLOOKUP(Data!$U335,Data!$C335:$F335,$C$1:$F$1,"?",0,1)</f>
        <v>ICD</v>
      </c>
      <c r="BG335" s="30" t="str">
        <f t="array" ref="BG335">XLOOKUP(Data!$W335,Data!$G335:$J335,$G$1:$J$1,"?",0,1)&amp;XLOOKUP(Data!$X335,Data!$G335:$J335,$G$1:$J$1,"?",0,1)&amp;XLOOKUP(Data!$Y335,Data!$G335:$J335,$G$1:$J$1,"?",0,1)</f>
        <v>IDC</v>
      </c>
      <c r="BH335" s="30" t="str">
        <f>VLOOKUP(LEFT(Data!$BE335,Data!$BB335),'Key 2'!$A$1:$C$40,2,FALSE)</f>
        <v>I</v>
      </c>
      <c r="BI335" s="30" t="str">
        <f>VLOOKUP(LEFT(Data!$BF335,Data!$BC335),'Key 2'!$A$1:$C$40,2,FALSE)</f>
        <v>I</v>
      </c>
      <c r="BJ335" s="30" t="str">
        <f>VLOOKUP(LEFT(Data!$BG335,Data!$BD335),'Key 2'!$A$1:$C$40,2,FALSE)</f>
        <v>DIC</v>
      </c>
      <c r="BK335" s="30" t="str">
        <f>IF(AND(Data!$AV335&gt;=15,Data!$O335&gt;=20),"DG",IF(AND(Data!$AW335&gt;=15,Data!$S335&gt;=20),"MG",IF(AND(Data!$AV335&gt;=15,Data!$W335&gt;=20),"LG","0")))</f>
        <v>DG</v>
      </c>
      <c r="BL335" s="30" t="str">
        <f>IF(AND(Data!$BK335="DG",Data!$AW335&gt;=15,Data!$S335&gt;=20,Data!$BH335&lt;&gt;Data!$BI335),"MG","LG")</f>
        <v>LG</v>
      </c>
      <c r="BM335" s="30" t="str">
        <f>IF(Data!$BK335="DG",Data!$BH335,IF(Data!$BK335="MG",Data!$BI335,Data!$BJ335))</f>
        <v>I</v>
      </c>
      <c r="BN335" s="30" t="str">
        <f>IF(Data!$BL335="DG",Data!$BH335,IF(Data!$BL335="MG",Data!$BI335,Data!$BJ335))</f>
        <v>DIC</v>
      </c>
      <c r="BO335" s="41"/>
      <c r="BP335" s="41"/>
      <c r="BQ335" s="41"/>
      <c r="BR335" s="47"/>
      <c r="BS335" s="48"/>
      <c r="BT335" s="47" t="str">
        <f>VLOOKUP(Data!$BR335,'Key 1'!$B$1:$D$15,2,FALSE)</f>
        <v>TI</v>
      </c>
      <c r="BU335" s="48" t="str">
        <f>VLOOKUP(Data!$BS335,'Key 1'!$B$1:$D$15,2,FALSE)</f>
        <v>TI</v>
      </c>
      <c r="BV335" s="47">
        <f>VLOOKUP(Data!$BR335,'Key 1'!$B$1:$D$15,3,FALSE)</f>
        <v>0</v>
      </c>
      <c r="BW335" s="48">
        <f>VLOOKUP(Data!$BS335,'Key 1'!$B$1:$D$15,3,FALSE)</f>
        <v>0</v>
      </c>
      <c r="BX335" s="41" t="str">
        <f>IF(Data!$BK335="DG",IF(INT(Data!$BB335)-Data!$BB335&lt;0,"Low","High"),IF(Data!$BK335="MG",IF(INT(Data!$BC335)-Data!$BC335&lt;0,"Low","High"),IF(Data!$BK335="LG",IF(INT(Data!$BD335)-Data!$BD335&lt;0,"Low","High"),"High")))</f>
        <v>Low</v>
      </c>
      <c r="BY335" s="41" t="str">
        <f>IF(Data!$BL335="DG",IF(INT(Data!$BB335)-Data!$BB335&lt;0,"Low","High"),IF(Data!$BL335="MG",IF(INT(Data!$BC335)-Data!$BC335&lt;0,"Low","High"),IF(Data!$BL335="LG",IF(INT(Data!$BD335)-Data!$BD335&lt;0,"Low","High"),"High")))</f>
        <v>High</v>
      </c>
      <c r="BZ335" s="41" t="str">
        <f>IF(AND(Data!$BX335="High",Data!$BY335="High"),"High","Low")</f>
        <v>Low</v>
      </c>
      <c r="CA335" s="41" t="str">
        <f>IF(AND(Data!$BM335=Data!$BT335,Data!$BN335=Data!$BU335),"Matched",IF(Data!$BM335=Data!$BT335,"Sec Missed", IF(Data!$BN335=Data!$BU335," Pri Missed", "Both Missed")))</f>
        <v>Both Missed</v>
      </c>
      <c r="CB335" s="42">
        <v>100.0</v>
      </c>
      <c r="CC335" s="42">
        <v>100.0</v>
      </c>
      <c r="CD335" s="42">
        <v>100.0</v>
      </c>
      <c r="CE335" s="43" t="s">
        <v>101</v>
      </c>
      <c r="CF335" s="43" t="s">
        <v>1</v>
      </c>
      <c r="CG335" s="43" t="s">
        <v>101</v>
      </c>
      <c r="CH335" s="45" t="s">
        <v>101</v>
      </c>
      <c r="CI335" s="43" t="s">
        <v>97</v>
      </c>
      <c r="CJ335" s="42">
        <v>100.0</v>
      </c>
      <c r="CK335" s="43" t="s">
        <v>1</v>
      </c>
      <c r="CL335" s="43" t="s">
        <v>102</v>
      </c>
      <c r="CM335" s="42">
        <v>100.0</v>
      </c>
      <c r="CN335" s="43" t="s">
        <v>99</v>
      </c>
      <c r="CO335" s="1"/>
      <c r="CP335" s="1"/>
      <c r="CQ335" s="1"/>
      <c r="CR335" s="1"/>
      <c r="CS335" s="1"/>
      <c r="CT335" s="1"/>
      <c r="CU335" s="1"/>
    </row>
    <row r="336" ht="48.0" customHeight="1">
      <c r="A336" s="28">
        <v>2087.0</v>
      </c>
      <c r="B336" s="28">
        <v>28.0</v>
      </c>
      <c r="C336" s="28">
        <v>14.0</v>
      </c>
      <c r="D336" s="28">
        <v>22.0</v>
      </c>
      <c r="E336" s="28">
        <v>4.0</v>
      </c>
      <c r="F336" s="28">
        <v>26.0</v>
      </c>
      <c r="G336" s="28">
        <v>22.0</v>
      </c>
      <c r="H336" s="28">
        <v>10.0</v>
      </c>
      <c r="I336" s="28">
        <v>5.0</v>
      </c>
      <c r="J336" s="28">
        <v>16.0</v>
      </c>
      <c r="K336" s="28">
        <v>18.0</v>
      </c>
      <c r="L336" s="28">
        <v>16.0</v>
      </c>
      <c r="M336" s="28">
        <v>4.0</v>
      </c>
      <c r="N336" s="28">
        <v>23.0</v>
      </c>
      <c r="O336" s="31">
        <f>LARGE(Data!$K336:$N336,1)</f>
        <v>23</v>
      </c>
      <c r="P336" s="31">
        <f>LARGE(Data!$K336:$N336,2)</f>
        <v>18</v>
      </c>
      <c r="Q336" s="31">
        <f>LARGE(Data!$K336:$N336,3)</f>
        <v>16</v>
      </c>
      <c r="R336" s="31">
        <f>LARGE(Data!$K336:$N336,4)</f>
        <v>4</v>
      </c>
      <c r="S336" s="32">
        <f>LARGE(Data!$C336:$F336,1)</f>
        <v>26</v>
      </c>
      <c r="T336" s="32">
        <f>LARGE(Data!$C336:$F336,2)</f>
        <v>22</v>
      </c>
      <c r="U336" s="32">
        <f>LARGE(Data!$C336:$F336,3)</f>
        <v>14</v>
      </c>
      <c r="V336" s="32">
        <f>LARGE(Data!$C336:$F336,4)</f>
        <v>4</v>
      </c>
      <c r="W336" s="33">
        <f>LARGE(Data!$G336:$J336,1)</f>
        <v>22</v>
      </c>
      <c r="X336" s="33">
        <f>LARGE(Data!$G336:$J336,2)</f>
        <v>16</v>
      </c>
      <c r="Y336" s="33">
        <f>LARGE(Data!$G336:$J336,3)</f>
        <v>10</v>
      </c>
      <c r="Z336" s="33">
        <f>LARGE(Data!$G336:$J336,4)</f>
        <v>5</v>
      </c>
      <c r="AA336" s="30">
        <f>Data!$O336-Data!$P336</f>
        <v>5</v>
      </c>
      <c r="AB336" s="30">
        <f>Data!$P336-Data!$Q336</f>
        <v>2</v>
      </c>
      <c r="AC336" s="30">
        <f>Data!$Q336-Data!$R336</f>
        <v>12</v>
      </c>
      <c r="AD336" s="30">
        <f>(Data!$AA336+Data!$AB336)/SUM(Data!$AA336:$AC336)</f>
        <v>0.3684210526</v>
      </c>
      <c r="AE336" s="31">
        <f>Data!$AA336^2/SQRT(Data!$AA336^2+Data!$AB336^2+Data!$AC336^2)</f>
        <v>1.900714803</v>
      </c>
      <c r="AF336" s="31">
        <f>Data!$AB336^2/SQRT(Data!$AA336^2+Data!$AB336^2+Data!$AC336^2)</f>
        <v>0.3041143685</v>
      </c>
      <c r="AG336" s="31">
        <f>Data!$AC336^2/SQRT(Data!$AA336^2+Data!$AB336^2+Data!$AC336^2)</f>
        <v>10.94811727</v>
      </c>
      <c r="AH336" s="30">
        <f>Data!$S336-Data!$T336</f>
        <v>4</v>
      </c>
      <c r="AI336" s="30">
        <f>Data!$T336-Data!$U336</f>
        <v>8</v>
      </c>
      <c r="AJ336" s="30">
        <f>Data!$U336-Data!$V336</f>
        <v>10</v>
      </c>
      <c r="AK336" s="30">
        <f>(Data!$AH336+Data!$AI336)/(Data!$AH336+Data!$AI336+Data!$AJ336)</f>
        <v>0.5454545455</v>
      </c>
      <c r="AL336" s="32">
        <f>Data!$AH336^2/SQRT(Data!$AH336^2+Data!$AI336^2+Data!$AJ336^2)</f>
        <v>1.192569588</v>
      </c>
      <c r="AM336" s="32">
        <f>Data!$AI336^2/SQRT(Data!$AH336^2+Data!$AI336^2+Data!$AJ336^2)</f>
        <v>4.770278352</v>
      </c>
      <c r="AN336" s="32">
        <f>Data!$AJ336^2/SQRT(Data!$AH336^2+Data!$AI336^2+Data!$AJ336^2)</f>
        <v>7.453559925</v>
      </c>
      <c r="AO336" s="30">
        <f>Data!$W336-Data!$X336</f>
        <v>6</v>
      </c>
      <c r="AP336" s="30">
        <f>Data!$X336-Data!$Y336</f>
        <v>6</v>
      </c>
      <c r="AQ336" s="30">
        <f>Data!$Y336-Data!$Z336</f>
        <v>5</v>
      </c>
      <c r="AR336" s="30">
        <f>(Data!$AO336+Data!$AP336)/(Data!$AO336+Data!$AP336+Data!$AQ336)</f>
        <v>0.7058823529</v>
      </c>
      <c r="AS336" s="33">
        <f>Data!$AO336^2/SQRT(Data!$AO336^2+Data!$AP336^2+Data!$AQ336^2)</f>
        <v>3.655246194</v>
      </c>
      <c r="AT336" s="33">
        <f>Data!$AP336^2/SQRT(Data!$AO336^2+Data!$AP336^2+Data!$AQ336^2)</f>
        <v>3.655246194</v>
      </c>
      <c r="AU336" s="33">
        <f>Data!$AQ336^2/SQRT(Data!$AO336^2+Data!$AP336^2+Data!$AQ336^2)</f>
        <v>2.538365413</v>
      </c>
      <c r="AV336" s="34">
        <f>_xlfn.VAR.P(Data!$K336:$N336)</f>
        <v>48.6875</v>
      </c>
      <c r="AW336" s="35">
        <f>_xlfn.VAR.P(Data!$C336:$F336)</f>
        <v>70.75</v>
      </c>
      <c r="AX336" s="36">
        <f>_xlfn.VAR.P(Data!$G336:$J336)</f>
        <v>40.6875</v>
      </c>
      <c r="AY336" s="46"/>
      <c r="AZ336" s="38"/>
      <c r="BA336" s="39"/>
      <c r="BB336" s="30" t="str">
        <f>IF(AND(Data!$AE336&gt;Data!$AF336,Data!$AE336&gt;Data!$AG336),"1",IF(AND(Data!$AF336&gt;Data!$AE336,Data!$AF336&gt;Data!$AG336),IF(Data!$AF336&lt;2.5*Data!$AE336,"1.2",IF(OR(Data!$AE336&gt;2.5,Data!$AE336+Data!$AF336+Data!$AG336&lt;9),"2.2","2")),IF(AND(Data!$AG336&gt;3.5*Data!$AE336,Data!$AG336&gt;3.5*Data!$AF336,Data!$AE336+Data!$AF336+Data!$AG336&gt;11,Data!$AE336+Data!$AF336&lt;2,Data!$Q336&gt;=18),"3",IF((Data!$AE336&gt;3*Data!$AF336),"1.3",IF(AND(Data!$AF336&gt;3*Data!$AE336,Data!$AF336&gt;2),"2.3","3.3")))))</f>
        <v>1.3</v>
      </c>
      <c r="BC336" s="30" t="str">
        <f>IF(AND(Data!$AL336&gt;Data!$AM336,Data!$AL336&gt;Data!$AN336),"1",IF(AND(Data!$AM336&gt;Data!$AL336,Data!$AM336&gt;Data!$AN336),IF(Data!$AM336&lt;2.5*Data!$AL336,"1.2",IF(OR(Data!$AL336&gt;2.5,Data!$AL336+Data!$AM336+Data!$AN336&lt;9),"2.2","2")),IF(AND(Data!$AN336&gt;3.5*Data!$AL336,Data!$AN336&gt;3.5*Data!$AM336,Data!$AL336+Data!$AM336+Data!$AN336&gt;11,Data!$AL336+Data!$AM336&lt;2,Data!$U336&gt;=18),"3",IF((Data!$AL336&gt;3*Data!$AM336),"1.3",IF(AND(Data!$AM336&gt;3*Data!$AL336,Data!$AM336&gt;2),"2.3","3.3")))))</f>
        <v>2.3</v>
      </c>
      <c r="BD336" s="30" t="str">
        <f>IF(AND(Data!$AS336&gt;Data!$AT336,Data!$AS336&gt;Data!$AU336),"1",IF(AND(Data!$AT336&gt;Data!$AS336,Data!$AT336&gt;Data!$AU336),IF(Data!$AT336&lt;2.5*Data!$AS336,"1.2",IF(OR(Data!$AS336&gt;2.5,Data!$AS336+Data!$AT336+Data!$AU336&lt;9),"2.2","2")),IF(AND(Data!$AU336&gt;3.5*Data!$AS336,Data!$AU336&gt;3.5*Data!$AT336,Data!$AS336+Data!$AT336+Data!$AU336&gt;11,Data!$AS336+Data!$AT336&lt;2,Data!$Y336&gt;=18),"3",IF((Data!$AS336&gt;3*Data!$AT336),"1.3",IF(AND(Data!$AT336&gt;3*Data!$AS336,Data!$AT336&gt;2),"2.3","3.3")))))</f>
        <v>3.3</v>
      </c>
      <c r="BE336" s="30" t="str">
        <f t="array" ref="BE336">XLOOKUP(Data!$O336,Data!$K336:$N336,$K$1:$N$1,"?",0,1)&amp;XLOOKUP(Data!$P336,Data!$K336:$N336,$K$1:$N$1,"?",0,1)&amp;XLOOKUP(Data!$Q336,Data!$K336:$N336,$K$1:$N$1,"?",0,1)</f>
        <v>CDI</v>
      </c>
      <c r="BF336" s="30" t="str">
        <f t="array" ref="BF336">XLOOKUP(Data!$S336,Data!$C336:$F336,$C$1:$F$1,"?",0,1)&amp;XLOOKUP(Data!$T336,Data!$C336:$F336,$C$1:$F$1,"?",0,1)&amp;XLOOKUP(Data!$U336,Data!$C336:$F336,$C$1:$F$1,"?",0,1)</f>
        <v>CID</v>
      </c>
      <c r="BG336" s="30" t="str">
        <f t="array" ref="BG336">XLOOKUP(Data!$W336,Data!$G336:$J336,$G$1:$J$1,"?",0,1)&amp;XLOOKUP(Data!$X336,Data!$G336:$J336,$G$1:$J$1,"?",0,1)&amp;XLOOKUP(Data!$Y336,Data!$G336:$J336,$G$1:$J$1,"?",0,1)</f>
        <v>DCI</v>
      </c>
      <c r="BH336" s="30" t="str">
        <f>VLOOKUP(LEFT(Data!$BE336,Data!$BB336),'Key 2'!$A$1:$C$40,2,FALSE)</f>
        <v>C</v>
      </c>
      <c r="BI336" s="30" t="str">
        <f>VLOOKUP(LEFT(Data!$BF336,Data!$BC336),'Key 2'!$A$1:$C$40,2,FALSE)</f>
        <v>IC</v>
      </c>
      <c r="BJ336" s="30" t="str">
        <f>VLOOKUP(LEFT(Data!$BG336,Data!$BD336),'Key 2'!$A$1:$C$40,2,FALSE)</f>
        <v>DIC</v>
      </c>
      <c r="BK336" s="30" t="str">
        <f>IF(AND(Data!$AV336&gt;=15,Data!$O336&gt;=20),"DG",IF(AND(Data!$AW336&gt;=15,Data!$S336&gt;=20),"MG",IF(AND(Data!$AV336&gt;=15,Data!$W336&gt;=20),"LG","0")))</f>
        <v>DG</v>
      </c>
      <c r="BL336" s="30" t="str">
        <f>IF(AND(Data!$BK336="DG",Data!$AW336&gt;=15,Data!$S336&gt;=20,Data!$BH336&lt;&gt;Data!$BI336),"MG","LG")</f>
        <v>MG</v>
      </c>
      <c r="BM336" s="30" t="str">
        <f>IF(Data!$BK336="DG",Data!$BH336,IF(Data!$BK336="MG",Data!$BI336,Data!$BJ336))</f>
        <v>C</v>
      </c>
      <c r="BN336" s="30" t="str">
        <f>IF(Data!$BL336="DG",Data!$BH336,IF(Data!$BL336="MG",Data!$BI336,Data!$BJ336))</f>
        <v>IC</v>
      </c>
      <c r="BO336" s="41"/>
      <c r="BP336" s="41"/>
      <c r="BQ336" s="41"/>
      <c r="BR336" s="47"/>
      <c r="BS336" s="48"/>
      <c r="BT336" s="47" t="str">
        <f>VLOOKUP(Data!$BR336,'Key 1'!$B$1:$D$15,2,FALSE)</f>
        <v>TI</v>
      </c>
      <c r="BU336" s="48" t="str">
        <f>VLOOKUP(Data!$BS336,'Key 1'!$B$1:$D$15,2,FALSE)</f>
        <v>TI</v>
      </c>
      <c r="BV336" s="47">
        <f>VLOOKUP(Data!$BR336,'Key 1'!$B$1:$D$15,3,FALSE)</f>
        <v>0</v>
      </c>
      <c r="BW336" s="48">
        <f>VLOOKUP(Data!$BS336,'Key 1'!$B$1:$D$15,3,FALSE)</f>
        <v>0</v>
      </c>
      <c r="BX336" s="41" t="str">
        <f>IF(Data!$BK336="DG",IF(INT(Data!$BB336)-Data!$BB336&lt;0,"Low","High"),IF(Data!$BK336="MG",IF(INT(Data!$BC336)-Data!$BC336&lt;0,"Low","High"),IF(Data!$BK336="LG",IF(INT(Data!$BD336)-Data!$BD336&lt;0,"Low","High"),"High")))</f>
        <v>Low</v>
      </c>
      <c r="BY336" s="41" t="str">
        <f>IF(Data!$BL336="DG",IF(INT(Data!$BB336)-Data!$BB336&lt;0,"Low","High"),IF(Data!$BL336="MG",IF(INT(Data!$BC336)-Data!$BC336&lt;0,"Low","High"),IF(Data!$BL336="LG",IF(INT(Data!$BD336)-Data!$BD336&lt;0,"Low","High"),"High")))</f>
        <v>Low</v>
      </c>
      <c r="BZ336" s="41" t="str">
        <f>IF(AND(Data!$BX336="High",Data!$BY336="High"),"High","Low")</f>
        <v>Low</v>
      </c>
      <c r="CA336" s="41" t="str">
        <f>IF(AND(Data!$BM336=Data!$BT336,Data!$BN336=Data!$BU336),"Matched",IF(Data!$BM336=Data!$BT336,"Sec Missed", IF(Data!$BN336=Data!$BU336," Pri Missed", "Both Missed")))</f>
        <v>Both Missed</v>
      </c>
      <c r="CB336" s="42">
        <v>58.9</v>
      </c>
      <c r="CC336" s="42">
        <v>100.0</v>
      </c>
      <c r="CD336" s="42">
        <v>100.0</v>
      </c>
      <c r="CE336" s="43" t="s">
        <v>17</v>
      </c>
      <c r="CF336" s="43" t="s">
        <v>96</v>
      </c>
      <c r="CG336" s="43" t="s">
        <v>0</v>
      </c>
      <c r="CH336" s="45" t="s">
        <v>96</v>
      </c>
      <c r="CI336" s="43" t="s">
        <v>102</v>
      </c>
      <c r="CJ336" s="42">
        <v>100.0</v>
      </c>
      <c r="CK336" s="43" t="s">
        <v>0</v>
      </c>
      <c r="CL336" s="43" t="s">
        <v>98</v>
      </c>
      <c r="CM336" s="42">
        <v>100.0</v>
      </c>
      <c r="CN336" s="43" t="s">
        <v>99</v>
      </c>
      <c r="CO336" s="1"/>
      <c r="CP336" s="1"/>
      <c r="CQ336" s="1"/>
      <c r="CR336" s="1"/>
      <c r="CS336" s="1"/>
      <c r="CT336" s="1"/>
      <c r="CU336" s="1"/>
    </row>
    <row r="337" ht="48.0" customHeight="1">
      <c r="A337" s="28">
        <v>2088.0</v>
      </c>
      <c r="B337" s="28">
        <v>28.0</v>
      </c>
      <c r="C337" s="28">
        <v>19.0</v>
      </c>
      <c r="D337" s="28">
        <v>23.5</v>
      </c>
      <c r="E337" s="28">
        <v>7.0</v>
      </c>
      <c r="F337" s="28">
        <v>13.0</v>
      </c>
      <c r="G337" s="28">
        <v>25.0</v>
      </c>
      <c r="H337" s="28">
        <v>10.0</v>
      </c>
      <c r="I337" s="28">
        <v>7.0</v>
      </c>
      <c r="J337" s="28">
        <v>11.0</v>
      </c>
      <c r="K337" s="28">
        <v>22.0</v>
      </c>
      <c r="L337" s="28">
        <v>17.5</v>
      </c>
      <c r="M337" s="28">
        <v>6.0</v>
      </c>
      <c r="N337" s="28">
        <v>11.0</v>
      </c>
      <c r="O337" s="31">
        <f>LARGE(Data!$K337:$N337,1)</f>
        <v>22</v>
      </c>
      <c r="P337" s="31">
        <f>LARGE(Data!$K337:$N337,2)</f>
        <v>17.5</v>
      </c>
      <c r="Q337" s="31">
        <f>LARGE(Data!$K337:$N337,3)</f>
        <v>11</v>
      </c>
      <c r="R337" s="31">
        <f>LARGE(Data!$K337:$N337,4)</f>
        <v>6</v>
      </c>
      <c r="S337" s="32">
        <f>LARGE(Data!$C337:$F337,1)</f>
        <v>23.5</v>
      </c>
      <c r="T337" s="32">
        <f>LARGE(Data!$C337:$F337,2)</f>
        <v>19</v>
      </c>
      <c r="U337" s="32">
        <f>LARGE(Data!$C337:$F337,3)</f>
        <v>13</v>
      </c>
      <c r="V337" s="32">
        <f>LARGE(Data!$C337:$F337,4)</f>
        <v>7</v>
      </c>
      <c r="W337" s="33">
        <f>LARGE(Data!$G337:$J337,1)</f>
        <v>25</v>
      </c>
      <c r="X337" s="33">
        <f>LARGE(Data!$G337:$J337,2)</f>
        <v>11</v>
      </c>
      <c r="Y337" s="33">
        <f>LARGE(Data!$G337:$J337,3)</f>
        <v>10</v>
      </c>
      <c r="Z337" s="33">
        <f>LARGE(Data!$G337:$J337,4)</f>
        <v>7</v>
      </c>
      <c r="AA337" s="30">
        <f>Data!$O337-Data!$P337</f>
        <v>4.5</v>
      </c>
      <c r="AB337" s="30">
        <f>Data!$P337-Data!$Q337</f>
        <v>6.5</v>
      </c>
      <c r="AC337" s="30">
        <f>Data!$Q337-Data!$R337</f>
        <v>5</v>
      </c>
      <c r="AD337" s="30">
        <f>(Data!$AA337+Data!$AB337)/SUM(Data!$AA337:$AC337)</f>
        <v>0.6875</v>
      </c>
      <c r="AE337" s="31">
        <f>Data!$AA337^2/SQRT(Data!$AA337^2+Data!$AB337^2+Data!$AC337^2)</f>
        <v>2.164816059</v>
      </c>
      <c r="AF337" s="31">
        <f>Data!$AB337^2/SQRT(Data!$AA337^2+Data!$AB337^2+Data!$AC337^2)</f>
        <v>4.516714988</v>
      </c>
      <c r="AG337" s="31">
        <f>Data!$AC337^2/SQRT(Data!$AA337^2+Data!$AB337^2+Data!$AC337^2)</f>
        <v>2.672612419</v>
      </c>
      <c r="AH337" s="30">
        <f>Data!$S337-Data!$T337</f>
        <v>4.5</v>
      </c>
      <c r="AI337" s="30">
        <f>Data!$T337-Data!$U337</f>
        <v>6</v>
      </c>
      <c r="AJ337" s="30">
        <f>Data!$U337-Data!$V337</f>
        <v>6</v>
      </c>
      <c r="AK337" s="30">
        <f>(Data!$AH337+Data!$AI337)/(Data!$AH337+Data!$AI337+Data!$AJ337)</f>
        <v>0.6363636364</v>
      </c>
      <c r="AL337" s="32">
        <f>Data!$AH337^2/SQRT(Data!$AH337^2+Data!$AI337^2+Data!$AJ337^2)</f>
        <v>2.108345785</v>
      </c>
      <c r="AM337" s="32">
        <f>Data!$AI337^2/SQRT(Data!$AH337^2+Data!$AI337^2+Data!$AJ337^2)</f>
        <v>3.748170285</v>
      </c>
      <c r="AN337" s="32">
        <f>Data!$AJ337^2/SQRT(Data!$AH337^2+Data!$AI337^2+Data!$AJ337^2)</f>
        <v>3.748170285</v>
      </c>
      <c r="AO337" s="30">
        <f>Data!$W337-Data!$X337</f>
        <v>14</v>
      </c>
      <c r="AP337" s="30">
        <f>Data!$X337-Data!$Y337</f>
        <v>1</v>
      </c>
      <c r="AQ337" s="30">
        <f>Data!$Y337-Data!$Z337</f>
        <v>3</v>
      </c>
      <c r="AR337" s="30">
        <f>(Data!$AO337+Data!$AP337)/(Data!$AO337+Data!$AP337+Data!$AQ337)</f>
        <v>0.8333333333</v>
      </c>
      <c r="AS337" s="33">
        <f>Data!$AO337^2/SQRT(Data!$AO337^2+Data!$AP337^2+Data!$AQ337^2)</f>
        <v>13.65596708</v>
      </c>
      <c r="AT337" s="33">
        <f>Data!$AP337^2/SQRT(Data!$AO337^2+Data!$AP337^2+Data!$AQ337^2)</f>
        <v>0.06967330143</v>
      </c>
      <c r="AU337" s="33">
        <f>Data!$AQ337^2/SQRT(Data!$AO337^2+Data!$AP337^2+Data!$AQ337^2)</f>
        <v>0.6270597129</v>
      </c>
      <c r="AV337" s="34">
        <f>_xlfn.VAR.P(Data!$K337:$N337)</f>
        <v>37.296875</v>
      </c>
      <c r="AW337" s="35">
        <f>_xlfn.VAR.P(Data!$C337:$F337)</f>
        <v>38.671875</v>
      </c>
      <c r="AX337" s="36">
        <f>_xlfn.VAR.P(Data!$G337:$J337)</f>
        <v>48.1875</v>
      </c>
      <c r="AY337" s="46"/>
      <c r="AZ337" s="38"/>
      <c r="BA337" s="39"/>
      <c r="BB337" s="30" t="str">
        <f>IF(AND(Data!$AE337&gt;Data!$AF337,Data!$AE337&gt;Data!$AG337),"1",IF(AND(Data!$AF337&gt;Data!$AE337,Data!$AF337&gt;Data!$AG337),IF(Data!$AF337&lt;2.5*Data!$AE337,"1.2",IF(OR(Data!$AE337&gt;2.5,Data!$AE337+Data!$AF337+Data!$AG337&lt;9),"2.2","2")),IF(AND(Data!$AG337&gt;3.5*Data!$AE337,Data!$AG337&gt;3.5*Data!$AF337,Data!$AE337+Data!$AF337+Data!$AG337&gt;11,Data!$AE337+Data!$AF337&lt;2,Data!$Q337&gt;=18),"3",IF((Data!$AE337&gt;3*Data!$AF337),"1.3",IF(AND(Data!$AF337&gt;3*Data!$AE337,Data!$AF337&gt;2),"2.3","3.3")))))</f>
        <v>1.2</v>
      </c>
      <c r="BC337" s="30" t="str">
        <f>IF(AND(Data!$AL337&gt;Data!$AM337,Data!$AL337&gt;Data!$AN337),"1",IF(AND(Data!$AM337&gt;Data!$AL337,Data!$AM337&gt;Data!$AN337),IF(Data!$AM337&lt;2.5*Data!$AL337,"1.2",IF(OR(Data!$AL337&gt;2.5,Data!$AL337+Data!$AM337+Data!$AN337&lt;9),"2.2","2")),IF(AND(Data!$AN337&gt;3.5*Data!$AL337,Data!$AN337&gt;3.5*Data!$AM337,Data!$AL337+Data!$AM337+Data!$AN337&gt;11,Data!$AL337+Data!$AM337&lt;2,Data!$U337&gt;=18),"3",IF((Data!$AL337&gt;3*Data!$AM337),"1.3",IF(AND(Data!$AM337&gt;3*Data!$AL337,Data!$AM337&gt;2),"2.3","3.3")))))</f>
        <v>3.3</v>
      </c>
      <c r="BD337" s="30" t="str">
        <f>IF(AND(Data!$AS337&gt;Data!$AT337,Data!$AS337&gt;Data!$AU337),"1",IF(AND(Data!$AT337&gt;Data!$AS337,Data!$AT337&gt;Data!$AU337),IF(Data!$AT337&lt;2.5*Data!$AS337,"1.2",IF(OR(Data!$AS337&gt;2.5,Data!$AS337+Data!$AT337+Data!$AU337&lt;9),"2.2","2")),IF(AND(Data!$AU337&gt;3.5*Data!$AS337,Data!$AU337&gt;3.5*Data!$AT337,Data!$AS337+Data!$AT337+Data!$AU337&gt;11,Data!$AS337+Data!$AT337&lt;2,Data!$Y337&gt;=18),"3",IF((Data!$AS337&gt;3*Data!$AT337),"1.3",IF(AND(Data!$AT337&gt;3*Data!$AS337,Data!$AT337&gt;2),"2.3","3.3")))))</f>
        <v>1</v>
      </c>
      <c r="BE337" s="30" t="str">
        <f t="array" ref="BE337">XLOOKUP(Data!$O337,Data!$K337:$N337,$K$1:$N$1,"?",0,1)&amp;XLOOKUP(Data!$P337,Data!$K337:$N337,$K$1:$N$1,"?",0,1)&amp;XLOOKUP(Data!$Q337,Data!$K337:$N337,$K$1:$N$1,"?",0,1)</f>
        <v>DIC</v>
      </c>
      <c r="BF337" s="30" t="str">
        <f t="array" ref="BF337">XLOOKUP(Data!$S337,Data!$C337:$F337,$C$1:$F$1,"?",0,1)&amp;XLOOKUP(Data!$T337,Data!$C337:$F337,$C$1:$F$1,"?",0,1)&amp;XLOOKUP(Data!$U337,Data!$C337:$F337,$C$1:$F$1,"?",0,1)</f>
        <v>IDC</v>
      </c>
      <c r="BG337" s="30" t="str">
        <f t="array" ref="BG337">XLOOKUP(Data!$W337,Data!$G337:$J337,$G$1:$J$1,"?",0,1)&amp;XLOOKUP(Data!$X337,Data!$G337:$J337,$G$1:$J$1,"?",0,1)&amp;XLOOKUP(Data!$Y337,Data!$G337:$J337,$G$1:$J$1,"?",0,1)</f>
        <v>DCI</v>
      </c>
      <c r="BH337" s="30" t="str">
        <f>VLOOKUP(LEFT(Data!$BE337,Data!$BB337),'Key 2'!$A$1:$C$40,2,FALSE)</f>
        <v>D</v>
      </c>
      <c r="BI337" s="30" t="str">
        <f>VLOOKUP(LEFT(Data!$BF337,Data!$BC337),'Key 2'!$A$1:$C$40,2,FALSE)</f>
        <v>DIC</v>
      </c>
      <c r="BJ337" s="30" t="str">
        <f>VLOOKUP(LEFT(Data!$BG337,Data!$BD337),'Key 2'!$A$1:$C$40,2,FALSE)</f>
        <v>D</v>
      </c>
      <c r="BK337" s="30" t="str">
        <f>IF(AND(Data!$AV337&gt;=15,Data!$O337&gt;=20),"DG",IF(AND(Data!$AW337&gt;=15,Data!$S337&gt;=20),"MG",IF(AND(Data!$AV337&gt;=15,Data!$W337&gt;=20),"LG","0")))</f>
        <v>DG</v>
      </c>
      <c r="BL337" s="30" t="str">
        <f>IF(AND(Data!$BK337="DG",Data!$AW337&gt;=15,Data!$S337&gt;=20,Data!$BH337&lt;&gt;Data!$BI337),"MG","LG")</f>
        <v>MG</v>
      </c>
      <c r="BM337" s="30" t="str">
        <f>IF(Data!$BK337="DG",Data!$BH337,IF(Data!$BK337="MG",Data!$BI337,Data!$BJ337))</f>
        <v>D</v>
      </c>
      <c r="BN337" s="30" t="str">
        <f>IF(Data!$BL337="DG",Data!$BH337,IF(Data!$BL337="MG",Data!$BI337,Data!$BJ337))</f>
        <v>DIC</v>
      </c>
      <c r="BO337" s="41"/>
      <c r="BP337" s="41"/>
      <c r="BQ337" s="41"/>
      <c r="BR337" s="41"/>
      <c r="BS337" s="41"/>
      <c r="BT337" s="41" t="str">
        <f>VLOOKUP(Data!$BR337,'Key 1'!$B$1:$D$15,2,FALSE)</f>
        <v>TI</v>
      </c>
      <c r="BU337" s="41" t="str">
        <f>VLOOKUP(Data!$BS337,'Key 1'!$B$1:$D$15,2,FALSE)</f>
        <v>TI</v>
      </c>
      <c r="BV337" s="41">
        <f>VLOOKUP(Data!$BR337,'Key 1'!$B$1:$D$15,3,FALSE)</f>
        <v>0</v>
      </c>
      <c r="BW337" s="41">
        <f>VLOOKUP(Data!$BS337,'Key 1'!$B$1:$D$15,3,FALSE)</f>
        <v>0</v>
      </c>
      <c r="BX337" s="41" t="str">
        <f>IF(Data!$BK337="DG",IF(INT(Data!$BB337)-Data!$BB337&lt;0,"Low","High"),IF(Data!$BK337="MG",IF(INT(Data!$BC337)-Data!$BC337&lt;0,"Low","High"),IF(Data!$BK337="LG",IF(INT(Data!$BD337)-Data!$BD337&lt;0,"Low","High"),"High")))</f>
        <v>Low</v>
      </c>
      <c r="BY337" s="41" t="str">
        <f>IF(Data!$BL337="DG",IF(INT(Data!$BB337)-Data!$BB337&lt;0,"Low","High"),IF(Data!$BL337="MG",IF(INT(Data!$BC337)-Data!$BC337&lt;0,"Low","High"),IF(Data!$BL337="LG",IF(INT(Data!$BD337)-Data!$BD337&lt;0,"Low","High"),"High")))</f>
        <v>Low</v>
      </c>
      <c r="BZ337" s="41" t="str">
        <f>IF(AND(Data!$BX337="High",Data!$BY337="High"),"High","Low")</f>
        <v>Low</v>
      </c>
      <c r="CA337" s="41" t="str">
        <f>IF(AND(Data!$BM337=Data!$BT337,Data!$BN337=Data!$BU337),"Matched",IF(Data!$BM337=Data!$BT337,"Sec Missed", IF(Data!$BN337=Data!$BU337," Pri Missed", "Both Missed")))</f>
        <v>Both Missed</v>
      </c>
      <c r="CB337" s="42">
        <v>54.8</v>
      </c>
      <c r="CC337" s="42">
        <v>100.0</v>
      </c>
      <c r="CD337" s="42">
        <v>100.0</v>
      </c>
      <c r="CE337" s="43" t="s">
        <v>15</v>
      </c>
      <c r="CF337" s="43" t="s">
        <v>15</v>
      </c>
      <c r="CG337" s="43" t="s">
        <v>0</v>
      </c>
      <c r="CH337" s="45" t="s">
        <v>15</v>
      </c>
      <c r="CI337" s="43" t="s">
        <v>102</v>
      </c>
      <c r="CJ337" s="42">
        <v>100.0</v>
      </c>
      <c r="CK337" s="43" t="s">
        <v>0</v>
      </c>
      <c r="CL337" s="43" t="s">
        <v>98</v>
      </c>
      <c r="CM337" s="42">
        <v>100.0</v>
      </c>
      <c r="CN337" s="43" t="s">
        <v>99</v>
      </c>
      <c r="CO337" s="1"/>
      <c r="CP337" s="1"/>
      <c r="CQ337" s="1"/>
      <c r="CR337" s="1"/>
      <c r="CS337" s="1"/>
      <c r="CT337" s="1"/>
      <c r="CU337" s="1"/>
    </row>
    <row r="338" ht="48.0" customHeight="1">
      <c r="A338" s="28">
        <v>2089.0</v>
      </c>
      <c r="B338" s="28">
        <v>28.0</v>
      </c>
      <c r="C338" s="28">
        <v>12.0</v>
      </c>
      <c r="D338" s="28">
        <v>6.0</v>
      </c>
      <c r="E338" s="28">
        <v>18.0</v>
      </c>
      <c r="F338" s="28">
        <v>24.0</v>
      </c>
      <c r="G338" s="28">
        <v>21.0</v>
      </c>
      <c r="H338" s="28">
        <v>2.75</v>
      </c>
      <c r="I338" s="28">
        <v>22.0</v>
      </c>
      <c r="J338" s="28">
        <v>18.5</v>
      </c>
      <c r="K338" s="28">
        <v>16.0</v>
      </c>
      <c r="L338" s="28">
        <v>2.888888888888889</v>
      </c>
      <c r="M338" s="28">
        <v>19.0</v>
      </c>
      <c r="N338" s="28">
        <v>23.0</v>
      </c>
      <c r="O338" s="31">
        <f>LARGE(Data!$K338:$N338,1)</f>
        <v>23</v>
      </c>
      <c r="P338" s="31">
        <f>LARGE(Data!$K338:$N338,2)</f>
        <v>19</v>
      </c>
      <c r="Q338" s="31">
        <f>LARGE(Data!$K338:$N338,3)</f>
        <v>16</v>
      </c>
      <c r="R338" s="31">
        <f>LARGE(Data!$K338:$N338,4)</f>
        <v>2.888888889</v>
      </c>
      <c r="S338" s="32">
        <f>LARGE(Data!$C338:$F338,1)</f>
        <v>24</v>
      </c>
      <c r="T338" s="32">
        <f>LARGE(Data!$C338:$F338,2)</f>
        <v>18</v>
      </c>
      <c r="U338" s="32">
        <f>LARGE(Data!$C338:$F338,3)</f>
        <v>12</v>
      </c>
      <c r="V338" s="32">
        <f>LARGE(Data!$C338:$F338,4)</f>
        <v>6</v>
      </c>
      <c r="W338" s="33">
        <f>LARGE(Data!$G338:$J338,1)</f>
        <v>22</v>
      </c>
      <c r="X338" s="33">
        <f>LARGE(Data!$G338:$J338,2)</f>
        <v>21</v>
      </c>
      <c r="Y338" s="33">
        <f>LARGE(Data!$G338:$J338,3)</f>
        <v>18.5</v>
      </c>
      <c r="Z338" s="33">
        <f>LARGE(Data!$G338:$J338,4)</f>
        <v>2.75</v>
      </c>
      <c r="AA338" s="30">
        <f>Data!$O338-Data!$P338</f>
        <v>4</v>
      </c>
      <c r="AB338" s="30">
        <f>Data!$P338-Data!$Q338</f>
        <v>3</v>
      </c>
      <c r="AC338" s="30">
        <f>Data!$Q338-Data!$R338</f>
        <v>13.11111111</v>
      </c>
      <c r="AD338" s="30">
        <f>(Data!$AA338+Data!$AB338)/SUM(Data!$AA338:$AC338)</f>
        <v>0.3480662983</v>
      </c>
      <c r="AE338" s="31">
        <f>Data!$AA338^2/SQRT(Data!$AA338^2+Data!$AB338^2+Data!$AC338^2)</f>
        <v>1.140238663</v>
      </c>
      <c r="AF338" s="31">
        <f>Data!$AB338^2/SQRT(Data!$AA338^2+Data!$AB338^2+Data!$AC338^2)</f>
        <v>0.6413842482</v>
      </c>
      <c r="AG338" s="31">
        <f>Data!$AC338^2/SQRT(Data!$AA338^2+Data!$AB338^2+Data!$AC338^2)</f>
        <v>12.25052712</v>
      </c>
      <c r="AH338" s="30">
        <f>Data!$S338-Data!$T338</f>
        <v>6</v>
      </c>
      <c r="AI338" s="30">
        <f>Data!$T338-Data!$U338</f>
        <v>6</v>
      </c>
      <c r="AJ338" s="30">
        <f>Data!$U338-Data!$V338</f>
        <v>6</v>
      </c>
      <c r="AK338" s="30">
        <f>(Data!$AH338+Data!$AI338)/(Data!$AH338+Data!$AI338+Data!$AJ338)</f>
        <v>0.6666666667</v>
      </c>
      <c r="AL338" s="32">
        <f>Data!$AH338^2/SQRT(Data!$AH338^2+Data!$AI338^2+Data!$AJ338^2)</f>
        <v>3.464101615</v>
      </c>
      <c r="AM338" s="32">
        <f>Data!$AI338^2/SQRT(Data!$AH338^2+Data!$AI338^2+Data!$AJ338^2)</f>
        <v>3.464101615</v>
      </c>
      <c r="AN338" s="32">
        <f>Data!$AJ338^2/SQRT(Data!$AH338^2+Data!$AI338^2+Data!$AJ338^2)</f>
        <v>3.464101615</v>
      </c>
      <c r="AO338" s="30">
        <f>Data!$W338-Data!$X338</f>
        <v>1</v>
      </c>
      <c r="AP338" s="30">
        <f>Data!$X338-Data!$Y338</f>
        <v>2.5</v>
      </c>
      <c r="AQ338" s="30">
        <f>Data!$Y338-Data!$Z338</f>
        <v>15.75</v>
      </c>
      <c r="AR338" s="30">
        <f>(Data!$AO338+Data!$AP338)/(Data!$AO338+Data!$AP338+Data!$AQ338)</f>
        <v>0.1818181818</v>
      </c>
      <c r="AS338" s="33">
        <f>Data!$AO338^2/SQRT(Data!$AO338^2+Data!$AP338^2+Data!$AQ338^2)</f>
        <v>0.06258409275</v>
      </c>
      <c r="AT338" s="33">
        <f>Data!$AP338^2/SQRT(Data!$AO338^2+Data!$AP338^2+Data!$AQ338^2)</f>
        <v>0.3911505797</v>
      </c>
      <c r="AU338" s="33">
        <f>Data!$AQ338^2/SQRT(Data!$AO338^2+Data!$AP338^2+Data!$AQ338^2)</f>
        <v>15.52476651</v>
      </c>
      <c r="AV338" s="34">
        <f>_xlfn.VAR.P(Data!$K338:$N338)</f>
        <v>56.87037037</v>
      </c>
      <c r="AW338" s="35">
        <f>_xlfn.VAR.P(Data!$C338:$F338)</f>
        <v>45</v>
      </c>
      <c r="AX338" s="36">
        <f>_xlfn.VAR.P(Data!$G338:$J338)</f>
        <v>60.69921875</v>
      </c>
      <c r="AY338" s="46"/>
      <c r="AZ338" s="38"/>
      <c r="BA338" s="39"/>
      <c r="BB338" s="30" t="str">
        <f>IF(AND(Data!$AE338&gt;Data!$AF338,Data!$AE338&gt;Data!$AG338),"1",IF(AND(Data!$AF338&gt;Data!$AE338,Data!$AF338&gt;Data!$AG338),IF(Data!$AF338&lt;2.5*Data!$AE338,"1.2",IF(OR(Data!$AE338&gt;2.5,Data!$AE338+Data!$AF338+Data!$AG338&lt;9),"2.2","2")),IF(AND(Data!$AG338&gt;3.5*Data!$AE338,Data!$AG338&gt;3.5*Data!$AF338,Data!$AE338+Data!$AF338+Data!$AG338&gt;11,Data!$AE338+Data!$AF338&lt;2,Data!$Q338&gt;=18),"3",IF((Data!$AE338&gt;3*Data!$AF338),"1.3",IF(AND(Data!$AF338&gt;3*Data!$AE338,Data!$AF338&gt;2),"2.3","3.3")))))</f>
        <v>3.3</v>
      </c>
      <c r="BC338" s="30" t="str">
        <f>IF(AND(Data!$AL338&gt;Data!$AM338,Data!$AL338&gt;Data!$AN338),"1",IF(AND(Data!$AM338&gt;Data!$AL338,Data!$AM338&gt;Data!$AN338),IF(Data!$AM338&lt;2.5*Data!$AL338,"1.2",IF(OR(Data!$AL338&gt;2.5,Data!$AL338+Data!$AM338+Data!$AN338&lt;9),"2.2","2")),IF(AND(Data!$AN338&gt;3.5*Data!$AL338,Data!$AN338&gt;3.5*Data!$AM338,Data!$AL338+Data!$AM338+Data!$AN338&gt;11,Data!$AL338+Data!$AM338&lt;2,Data!$U338&gt;=18),"3",IF((Data!$AL338&gt;3*Data!$AM338),"1.3",IF(AND(Data!$AM338&gt;3*Data!$AL338,Data!$AM338&gt;2),"2.3","3.3")))))</f>
        <v>3.3</v>
      </c>
      <c r="BD338" s="30" t="str">
        <f>IF(AND(Data!$AS338&gt;Data!$AT338,Data!$AS338&gt;Data!$AU338),"1",IF(AND(Data!$AT338&gt;Data!$AS338,Data!$AT338&gt;Data!$AU338),IF(Data!$AT338&lt;2.5*Data!$AS338,"1.2",IF(OR(Data!$AS338&gt;2.5,Data!$AS338+Data!$AT338+Data!$AU338&lt;9),"2.2","2")),IF(AND(Data!$AU338&gt;3.5*Data!$AS338,Data!$AU338&gt;3.5*Data!$AT338,Data!$AS338+Data!$AT338+Data!$AU338&gt;11,Data!$AS338+Data!$AT338&lt;2,Data!$Y338&gt;=18),"3",IF((Data!$AS338&gt;3*Data!$AT338),"1.3",IF(AND(Data!$AT338&gt;3*Data!$AS338,Data!$AT338&gt;2),"2.3","3.3")))))</f>
        <v>3</v>
      </c>
      <c r="BE338" s="30" t="str">
        <f t="array" ref="BE338">XLOOKUP(Data!$O338,Data!$K338:$N338,$K$1:$N$1,"?",0,1)&amp;XLOOKUP(Data!$P338,Data!$K338:$N338,$K$1:$N$1,"?",0,1)&amp;XLOOKUP(Data!$Q338,Data!$K338:$N338,$K$1:$N$1,"?",0,1)</f>
        <v>CSD</v>
      </c>
      <c r="BF338" s="30" t="str">
        <f t="array" ref="BF338">XLOOKUP(Data!$S338,Data!$C338:$F338,$C$1:$F$1,"?",0,1)&amp;XLOOKUP(Data!$T338,Data!$C338:$F338,$C$1:$F$1,"?",0,1)&amp;XLOOKUP(Data!$U338,Data!$C338:$F338,$C$1:$F$1,"?",0,1)</f>
        <v>CSD</v>
      </c>
      <c r="BG338" s="30" t="str">
        <f t="array" ref="BG338">XLOOKUP(Data!$W338,Data!$G338:$J338,$G$1:$J$1,"?",0,1)&amp;XLOOKUP(Data!$X338,Data!$G338:$J338,$G$1:$J$1,"?",0,1)&amp;XLOOKUP(Data!$Y338,Data!$G338:$J338,$G$1:$J$1,"?",0,1)</f>
        <v>SDC</v>
      </c>
      <c r="BH338" s="30" t="str">
        <f>VLOOKUP(LEFT(Data!$BE338,Data!$BB338),'Key 2'!$A$1:$C$40,2,FALSE)</f>
        <v>DSC</v>
      </c>
      <c r="BI338" s="30" t="str">
        <f>VLOOKUP(LEFT(Data!$BF338,Data!$BC338),'Key 2'!$A$1:$C$40,2,FALSE)</f>
        <v>DSC</v>
      </c>
      <c r="BJ338" s="30" t="str">
        <f>VLOOKUP(LEFT(Data!$BG338,Data!$BD338),'Key 2'!$A$1:$C$40,2,FALSE)</f>
        <v>DSC</v>
      </c>
      <c r="BK338" s="30" t="str">
        <f>IF(AND(Data!$AV338&gt;=15,Data!$O338&gt;=20),"DG",IF(AND(Data!$AW338&gt;=15,Data!$S338&gt;=20),"MG",IF(AND(Data!$AV338&gt;=15,Data!$W338&gt;=20),"LG","0")))</f>
        <v>DG</v>
      </c>
      <c r="BL338" s="30" t="str">
        <f>IF(AND(Data!$BK338="DG",Data!$AW338&gt;=15,Data!$S338&gt;=20,Data!$BH338&lt;&gt;Data!$BI338),"MG","LG")</f>
        <v>LG</v>
      </c>
      <c r="BM338" s="30" t="str">
        <f>IF(Data!$BK338="DG",Data!$BH338,IF(Data!$BK338="MG",Data!$BI338,Data!$BJ338))</f>
        <v>DSC</v>
      </c>
      <c r="BN338" s="30" t="str">
        <f>IF(Data!$BL338="DG",Data!$BH338,IF(Data!$BL338="MG",Data!$BI338,Data!$BJ338))</f>
        <v>DSC</v>
      </c>
      <c r="BO338" s="41"/>
      <c r="BP338" s="41"/>
      <c r="BQ338" s="41"/>
      <c r="BR338" s="41"/>
      <c r="BS338" s="41"/>
      <c r="BT338" s="41" t="str">
        <f>VLOOKUP(Data!$BR338,'Key 1'!$B$1:$D$15,2,FALSE)</f>
        <v>TI</v>
      </c>
      <c r="BU338" s="41" t="str">
        <f>VLOOKUP(Data!$BS338,'Key 1'!$B$1:$D$15,2,FALSE)</f>
        <v>TI</v>
      </c>
      <c r="BV338" s="41">
        <f>VLOOKUP(Data!$BR338,'Key 1'!$B$1:$D$15,3,FALSE)</f>
        <v>0</v>
      </c>
      <c r="BW338" s="41">
        <f>VLOOKUP(Data!$BS338,'Key 1'!$B$1:$D$15,3,FALSE)</f>
        <v>0</v>
      </c>
      <c r="BX338" s="41" t="str">
        <f>IF(Data!$BK338="DG",IF(INT(Data!$BB338)-Data!$BB338&lt;0,"Low","High"),IF(Data!$BK338="MG",IF(INT(Data!$BC338)-Data!$BC338&lt;0,"Low","High"),IF(Data!$BK338="LG",IF(INT(Data!$BD338)-Data!$BD338&lt;0,"Low","High"),"High")))</f>
        <v>Low</v>
      </c>
      <c r="BY338" s="41" t="str">
        <f>IF(Data!$BL338="DG",IF(INT(Data!$BB338)-Data!$BB338&lt;0,"Low","High"),IF(Data!$BL338="MG",IF(INT(Data!$BC338)-Data!$BC338&lt;0,"Low","High"),IF(Data!$BL338="LG",IF(INT(Data!$BD338)-Data!$BD338&lt;0,"Low","High"),"High")))</f>
        <v>High</v>
      </c>
      <c r="BZ338" s="41" t="str">
        <f>IF(AND(Data!$BX338="High",Data!$BY338="High"),"High","Low")</f>
        <v>Low</v>
      </c>
      <c r="CA338" s="41" t="str">
        <f>IF(AND(Data!$BM338=Data!$BT338,Data!$BN338=Data!$BU338),"Matched",IF(Data!$BM338=Data!$BT338,"Sec Missed", IF(Data!$BN338=Data!$BU338," Pri Missed", "Both Missed")))</f>
        <v>Both Missed</v>
      </c>
      <c r="CB338" s="42">
        <v>100.0</v>
      </c>
      <c r="CC338" s="42">
        <v>100.0</v>
      </c>
      <c r="CD338" s="42">
        <v>100.0</v>
      </c>
      <c r="CE338" s="43" t="s">
        <v>106</v>
      </c>
      <c r="CF338" s="43" t="s">
        <v>3</v>
      </c>
      <c r="CG338" s="43" t="s">
        <v>106</v>
      </c>
      <c r="CH338" s="45" t="s">
        <v>106</v>
      </c>
      <c r="CI338" s="43" t="s">
        <v>97</v>
      </c>
      <c r="CJ338" s="42">
        <v>100.0</v>
      </c>
      <c r="CK338" s="43" t="s">
        <v>3</v>
      </c>
      <c r="CL338" s="43" t="s">
        <v>102</v>
      </c>
      <c r="CM338" s="42">
        <v>100.0</v>
      </c>
      <c r="CN338" s="43" t="s">
        <v>103</v>
      </c>
      <c r="CO338" s="1"/>
      <c r="CP338" s="1"/>
      <c r="CQ338" s="1"/>
      <c r="CR338" s="1"/>
      <c r="CS338" s="1"/>
      <c r="CT338" s="1"/>
      <c r="CU338" s="1"/>
    </row>
    <row r="339" ht="48.0" customHeight="1">
      <c r="A339" s="28">
        <v>2090.0</v>
      </c>
      <c r="B339" s="28">
        <v>28.0</v>
      </c>
      <c r="C339" s="28">
        <v>16.0</v>
      </c>
      <c r="D339" s="28">
        <v>20.0</v>
      </c>
      <c r="E339" s="28">
        <v>10.0</v>
      </c>
      <c r="F339" s="28">
        <v>21.0</v>
      </c>
      <c r="G339" s="28">
        <v>12.0</v>
      </c>
      <c r="H339" s="28">
        <v>10.0</v>
      </c>
      <c r="I339" s="28">
        <v>15.0</v>
      </c>
      <c r="J339" s="28">
        <v>22.0</v>
      </c>
      <c r="K339" s="28">
        <v>14.5</v>
      </c>
      <c r="L339" s="28">
        <v>14.0</v>
      </c>
      <c r="M339" s="28">
        <v>11.0</v>
      </c>
      <c r="N339" s="28">
        <v>21.0</v>
      </c>
      <c r="O339" s="31">
        <f>LARGE(Data!$K339:$N339,1)</f>
        <v>21</v>
      </c>
      <c r="P339" s="31">
        <f>LARGE(Data!$K339:$N339,2)</f>
        <v>14.5</v>
      </c>
      <c r="Q339" s="31">
        <f>LARGE(Data!$K339:$N339,3)</f>
        <v>14</v>
      </c>
      <c r="R339" s="31">
        <f>LARGE(Data!$K339:$N339,4)</f>
        <v>11</v>
      </c>
      <c r="S339" s="32">
        <f>LARGE(Data!$C339:$F339,1)</f>
        <v>21</v>
      </c>
      <c r="T339" s="32">
        <f>LARGE(Data!$C339:$F339,2)</f>
        <v>20</v>
      </c>
      <c r="U339" s="32">
        <f>LARGE(Data!$C339:$F339,3)</f>
        <v>16</v>
      </c>
      <c r="V339" s="32">
        <f>LARGE(Data!$C339:$F339,4)</f>
        <v>10</v>
      </c>
      <c r="W339" s="33">
        <f>LARGE(Data!$G339:$J339,1)</f>
        <v>22</v>
      </c>
      <c r="X339" s="33">
        <f>LARGE(Data!$G339:$J339,2)</f>
        <v>15</v>
      </c>
      <c r="Y339" s="33">
        <f>LARGE(Data!$G339:$J339,3)</f>
        <v>12</v>
      </c>
      <c r="Z339" s="33">
        <f>LARGE(Data!$G339:$J339,4)</f>
        <v>10</v>
      </c>
      <c r="AA339" s="30">
        <f>Data!$O339-Data!$P339</f>
        <v>6.5</v>
      </c>
      <c r="AB339" s="30">
        <f>Data!$P339-Data!$Q339</f>
        <v>0.5</v>
      </c>
      <c r="AC339" s="30">
        <f>Data!$Q339-Data!$R339</f>
        <v>3</v>
      </c>
      <c r="AD339" s="30">
        <f>(Data!$AA339+Data!$AB339)/SUM(Data!$AA339:$AC339)</f>
        <v>0.7</v>
      </c>
      <c r="AE339" s="31">
        <f>Data!$AA339^2/SQRT(Data!$AA339^2+Data!$AB339^2+Data!$AC339^2)</f>
        <v>5.887393971</v>
      </c>
      <c r="AF339" s="31">
        <f>Data!$AB339^2/SQRT(Data!$AA339^2+Data!$AB339^2+Data!$AC339^2)</f>
        <v>0.03483665071</v>
      </c>
      <c r="AG339" s="31">
        <f>Data!$AC339^2/SQRT(Data!$AA339^2+Data!$AB339^2+Data!$AC339^2)</f>
        <v>1.254119426</v>
      </c>
      <c r="AH339" s="30">
        <f>Data!$S339-Data!$T339</f>
        <v>1</v>
      </c>
      <c r="AI339" s="30">
        <f>Data!$T339-Data!$U339</f>
        <v>4</v>
      </c>
      <c r="AJ339" s="30">
        <f>Data!$U339-Data!$V339</f>
        <v>6</v>
      </c>
      <c r="AK339" s="30">
        <f>(Data!$AH339+Data!$AI339)/(Data!$AH339+Data!$AI339+Data!$AJ339)</f>
        <v>0.4545454545</v>
      </c>
      <c r="AL339" s="32">
        <f>Data!$AH339^2/SQRT(Data!$AH339^2+Data!$AI339^2+Data!$AJ339^2)</f>
        <v>0.1373605639</v>
      </c>
      <c r="AM339" s="32">
        <f>Data!$AI339^2/SQRT(Data!$AH339^2+Data!$AI339^2+Data!$AJ339^2)</f>
        <v>2.197769023</v>
      </c>
      <c r="AN339" s="32">
        <f>Data!$AJ339^2/SQRT(Data!$AH339^2+Data!$AI339^2+Data!$AJ339^2)</f>
        <v>4.944980302</v>
      </c>
      <c r="AO339" s="30">
        <f>Data!$W339-Data!$X339</f>
        <v>7</v>
      </c>
      <c r="AP339" s="30">
        <f>Data!$X339-Data!$Y339</f>
        <v>3</v>
      </c>
      <c r="AQ339" s="30">
        <f>Data!$Y339-Data!$Z339</f>
        <v>2</v>
      </c>
      <c r="AR339" s="30">
        <f>(Data!$AO339+Data!$AP339)/(Data!$AO339+Data!$AP339+Data!$AQ339)</f>
        <v>0.8333333333</v>
      </c>
      <c r="AS339" s="33">
        <f>Data!$AO339^2/SQRT(Data!$AO339^2+Data!$AP339^2+Data!$AQ339^2)</f>
        <v>6.223006223</v>
      </c>
      <c r="AT339" s="33">
        <f>Data!$AP339^2/SQRT(Data!$AO339^2+Data!$AP339^2+Data!$AQ339^2)</f>
        <v>1.143001143</v>
      </c>
      <c r="AU339" s="33">
        <f>Data!$AQ339^2/SQRT(Data!$AO339^2+Data!$AP339^2+Data!$AQ339^2)</f>
        <v>0.508000508</v>
      </c>
      <c r="AV339" s="34">
        <f>_xlfn.VAR.P(Data!$K339:$N339)</f>
        <v>13.296875</v>
      </c>
      <c r="AW339" s="35">
        <f>_xlfn.VAR.P(Data!$C339:$F339)</f>
        <v>18.6875</v>
      </c>
      <c r="AX339" s="36">
        <f>_xlfn.VAR.P(Data!$G339:$J339)</f>
        <v>20.6875</v>
      </c>
      <c r="AY339" s="46"/>
      <c r="AZ339" s="38"/>
      <c r="BA339" s="39"/>
      <c r="BB339" s="30" t="str">
        <f>IF(AND(Data!$AE339&gt;Data!$AF339,Data!$AE339&gt;Data!$AG339),"1",IF(AND(Data!$AF339&gt;Data!$AE339,Data!$AF339&gt;Data!$AG339),IF(Data!$AF339&lt;2.5*Data!$AE339,"1.2",IF(OR(Data!$AE339&gt;2.5,Data!$AE339+Data!$AF339+Data!$AG339&lt;9),"2.2","2")),IF(AND(Data!$AG339&gt;3.5*Data!$AE339,Data!$AG339&gt;3.5*Data!$AF339,Data!$AE339+Data!$AF339+Data!$AG339&gt;11,Data!$AE339+Data!$AF339&lt;2,Data!$Q339&gt;=18),"3",IF((Data!$AE339&gt;3*Data!$AF339),"1.3",IF(AND(Data!$AF339&gt;3*Data!$AE339,Data!$AF339&gt;2),"2.3","3.3")))))</f>
        <v>1</v>
      </c>
      <c r="BC339" s="30" t="str">
        <f>IF(AND(Data!$AL339&gt;Data!$AM339,Data!$AL339&gt;Data!$AN339),"1",IF(AND(Data!$AM339&gt;Data!$AL339,Data!$AM339&gt;Data!$AN339),IF(Data!$AM339&lt;2.5*Data!$AL339,"1.2",IF(OR(Data!$AL339&gt;2.5,Data!$AL339+Data!$AM339+Data!$AN339&lt;9),"2.2","2")),IF(AND(Data!$AN339&gt;3.5*Data!$AL339,Data!$AN339&gt;3.5*Data!$AM339,Data!$AL339+Data!$AM339+Data!$AN339&gt;11,Data!$AL339+Data!$AM339&lt;2,Data!$U339&gt;=18),"3",IF((Data!$AL339&gt;3*Data!$AM339),"1.3",IF(AND(Data!$AM339&gt;3*Data!$AL339,Data!$AM339&gt;2),"2.3","3.3")))))</f>
        <v>2.3</v>
      </c>
      <c r="BD339" s="30" t="str">
        <f>IF(AND(Data!$AS339&gt;Data!$AT339,Data!$AS339&gt;Data!$AU339),"1",IF(AND(Data!$AT339&gt;Data!$AS339,Data!$AT339&gt;Data!$AU339),IF(Data!$AT339&lt;2.5*Data!$AS339,"1.2",IF(OR(Data!$AS339&gt;2.5,Data!$AS339+Data!$AT339+Data!$AU339&lt;9),"2.2","2")),IF(AND(Data!$AU339&gt;3.5*Data!$AS339,Data!$AU339&gt;3.5*Data!$AT339,Data!$AS339+Data!$AT339+Data!$AU339&gt;11,Data!$AS339+Data!$AT339&lt;2,Data!$Y339&gt;=18),"3",IF((Data!$AS339&gt;3*Data!$AT339),"1.3",IF(AND(Data!$AT339&gt;3*Data!$AS339,Data!$AT339&gt;2),"2.3","3.3")))))</f>
        <v>1</v>
      </c>
      <c r="BE339" s="30" t="str">
        <f t="array" ref="BE339">XLOOKUP(Data!$O339,Data!$K339:$N339,$K$1:$N$1,"?",0,1)&amp;XLOOKUP(Data!$P339,Data!$K339:$N339,$K$1:$N$1,"?",0,1)&amp;XLOOKUP(Data!$Q339,Data!$K339:$N339,$K$1:$N$1,"?",0,1)</f>
        <v>CDI</v>
      </c>
      <c r="BF339" s="30" t="str">
        <f t="array" ref="BF339">XLOOKUP(Data!$S339,Data!$C339:$F339,$C$1:$F$1,"?",0,1)&amp;XLOOKUP(Data!$T339,Data!$C339:$F339,$C$1:$F$1,"?",0,1)&amp;XLOOKUP(Data!$U339,Data!$C339:$F339,$C$1:$F$1,"?",0,1)</f>
        <v>CID</v>
      </c>
      <c r="BG339" s="30" t="str">
        <f t="array" ref="BG339">XLOOKUP(Data!$W339,Data!$G339:$J339,$G$1:$J$1,"?",0,1)&amp;XLOOKUP(Data!$X339,Data!$G339:$J339,$G$1:$J$1,"?",0,1)&amp;XLOOKUP(Data!$Y339,Data!$G339:$J339,$G$1:$J$1,"?",0,1)</f>
        <v>CSD</v>
      </c>
      <c r="BH339" s="30" t="str">
        <f>VLOOKUP(LEFT(Data!$BE339,Data!$BB339),'Key 2'!$A$1:$C$40,2,FALSE)</f>
        <v>C</v>
      </c>
      <c r="BI339" s="30" t="str">
        <f>VLOOKUP(LEFT(Data!$BF339,Data!$BC339),'Key 2'!$A$1:$C$40,2,FALSE)</f>
        <v>IC</v>
      </c>
      <c r="BJ339" s="30" t="str">
        <f>VLOOKUP(LEFT(Data!$BG339,Data!$BD339),'Key 2'!$A$1:$C$40,2,FALSE)</f>
        <v>C</v>
      </c>
      <c r="BK339" s="30" t="str">
        <f>IF(AND(Data!$AV339&gt;=15,Data!$O339&gt;=20),"DG",IF(AND(Data!$AW339&gt;=15,Data!$S339&gt;=20),"MG",IF(AND(Data!$AV339&gt;=15,Data!$W339&gt;=20),"LG","0")))</f>
        <v>MG</v>
      </c>
      <c r="BL339" s="30" t="str">
        <f>IF(AND(Data!$BK339="DG",Data!$AW339&gt;=15,Data!$S339&gt;=20,Data!$BH339&lt;&gt;Data!$BI339),"MG","LG")</f>
        <v>LG</v>
      </c>
      <c r="BM339" s="30" t="str">
        <f>IF(Data!$BK339="DG",Data!$BH339,IF(Data!$BK339="MG",Data!$BI339,Data!$BJ339))</f>
        <v>IC</v>
      </c>
      <c r="BN339" s="30" t="str">
        <f>IF(Data!$BL339="DG",Data!$BH339,IF(Data!$BL339="MG",Data!$BI339,Data!$BJ339))</f>
        <v>C</v>
      </c>
      <c r="BO339" s="41"/>
      <c r="BP339" s="41"/>
      <c r="BQ339" s="41"/>
      <c r="BR339" s="41"/>
      <c r="BS339" s="41"/>
      <c r="BT339" s="41" t="str">
        <f>VLOOKUP(Data!$BR339,'Key 1'!$B$1:$D$15,2,FALSE)</f>
        <v>TI</v>
      </c>
      <c r="BU339" s="41" t="str">
        <f>VLOOKUP(Data!$BS339,'Key 1'!$B$1:$D$15,2,FALSE)</f>
        <v>TI</v>
      </c>
      <c r="BV339" s="41">
        <f>VLOOKUP(Data!$BR339,'Key 1'!$B$1:$D$15,3,FALSE)</f>
        <v>0</v>
      </c>
      <c r="BW339" s="41">
        <f>VLOOKUP(Data!$BS339,'Key 1'!$B$1:$D$15,3,FALSE)</f>
        <v>0</v>
      </c>
      <c r="BX339" s="41" t="str">
        <f>IF(Data!$BK339="DG",IF(INT(Data!$BB339)-Data!$BB339&lt;0,"Low","High"),IF(Data!$BK339="MG",IF(INT(Data!$BC339)-Data!$BC339&lt;0,"Low","High"),IF(Data!$BK339="LG",IF(INT(Data!$BD339)-Data!$BD339&lt;0,"Low","High"),"High")))</f>
        <v>Low</v>
      </c>
      <c r="BY339" s="41" t="str">
        <f>IF(Data!$BL339="DG",IF(INT(Data!$BB339)-Data!$BB339&lt;0,"Low","High"),IF(Data!$BL339="MG",IF(INT(Data!$BC339)-Data!$BC339&lt;0,"Low","High"),IF(Data!$BL339="LG",IF(INT(Data!$BD339)-Data!$BD339&lt;0,"Low","High"),"High")))</f>
        <v>High</v>
      </c>
      <c r="BZ339" s="41" t="str">
        <f>IF(AND(Data!$BX339="High",Data!$BY339="High"),"High","Low")</f>
        <v>Low</v>
      </c>
      <c r="CA339" s="41" t="str">
        <f>IF(AND(Data!$BM339=Data!$BT339,Data!$BN339=Data!$BU339),"Matched",IF(Data!$BM339=Data!$BT339,"Sec Missed", IF(Data!$BN339=Data!$BU339," Pri Missed", "Both Missed")))</f>
        <v>Both Missed</v>
      </c>
      <c r="CB339" s="42">
        <v>100.0</v>
      </c>
      <c r="CC339" s="42">
        <v>100.0</v>
      </c>
      <c r="CD339" s="42">
        <v>100.0</v>
      </c>
      <c r="CE339" s="43" t="s">
        <v>3</v>
      </c>
      <c r="CF339" s="43" t="s">
        <v>96</v>
      </c>
      <c r="CG339" s="43" t="s">
        <v>3</v>
      </c>
      <c r="CH339" s="45" t="s">
        <v>96</v>
      </c>
      <c r="CI339" s="43" t="s">
        <v>102</v>
      </c>
      <c r="CJ339" s="42">
        <v>100.0</v>
      </c>
      <c r="CK339" s="43" t="s">
        <v>3</v>
      </c>
      <c r="CL339" s="43" t="s">
        <v>98</v>
      </c>
      <c r="CM339" s="42">
        <v>100.0</v>
      </c>
      <c r="CN339" s="43" t="s">
        <v>99</v>
      </c>
      <c r="CO339" s="1"/>
      <c r="CP339" s="1"/>
      <c r="CQ339" s="1"/>
      <c r="CR339" s="1"/>
      <c r="CS339" s="1"/>
      <c r="CT339" s="1"/>
      <c r="CU339" s="1"/>
    </row>
    <row r="340" ht="48.0" customHeight="1">
      <c r="A340" s="28">
        <v>2091.0</v>
      </c>
      <c r="B340" s="28">
        <v>28.0</v>
      </c>
      <c r="C340" s="28">
        <v>12.0</v>
      </c>
      <c r="D340" s="28">
        <v>22.0</v>
      </c>
      <c r="E340" s="28">
        <v>7.0</v>
      </c>
      <c r="F340" s="28">
        <v>26.0</v>
      </c>
      <c r="G340" s="28">
        <v>20.0</v>
      </c>
      <c r="H340" s="28">
        <v>25.0</v>
      </c>
      <c r="I340" s="28">
        <v>1.8235294117647058</v>
      </c>
      <c r="J340" s="28">
        <v>22.0</v>
      </c>
      <c r="K340" s="28">
        <v>15.0</v>
      </c>
      <c r="L340" s="28">
        <v>23.5</v>
      </c>
      <c r="M340" s="28">
        <v>2.8</v>
      </c>
      <c r="N340" s="28">
        <v>25.0</v>
      </c>
      <c r="O340" s="31">
        <f>LARGE(Data!$K340:$N340,1)</f>
        <v>25</v>
      </c>
      <c r="P340" s="31">
        <f>LARGE(Data!$K340:$N340,2)</f>
        <v>23.5</v>
      </c>
      <c r="Q340" s="31">
        <f>LARGE(Data!$K340:$N340,3)</f>
        <v>15</v>
      </c>
      <c r="R340" s="31">
        <f>LARGE(Data!$K340:$N340,4)</f>
        <v>2.8</v>
      </c>
      <c r="S340" s="32">
        <f>LARGE(Data!$C340:$F340,1)</f>
        <v>26</v>
      </c>
      <c r="T340" s="32">
        <f>LARGE(Data!$C340:$F340,2)</f>
        <v>22</v>
      </c>
      <c r="U340" s="32">
        <f>LARGE(Data!$C340:$F340,3)</f>
        <v>12</v>
      </c>
      <c r="V340" s="32">
        <f>LARGE(Data!$C340:$F340,4)</f>
        <v>7</v>
      </c>
      <c r="W340" s="33">
        <f>LARGE(Data!$G340:$J340,1)</f>
        <v>25</v>
      </c>
      <c r="X340" s="33">
        <f>LARGE(Data!$G340:$J340,2)</f>
        <v>22</v>
      </c>
      <c r="Y340" s="33">
        <f>LARGE(Data!$G340:$J340,3)</f>
        <v>20</v>
      </c>
      <c r="Z340" s="33">
        <f>LARGE(Data!$G340:$J340,4)</f>
        <v>1.823529412</v>
      </c>
      <c r="AA340" s="30">
        <f>Data!$O340-Data!$P340</f>
        <v>1.5</v>
      </c>
      <c r="AB340" s="30">
        <f>Data!$P340-Data!$Q340</f>
        <v>8.5</v>
      </c>
      <c r="AC340" s="30">
        <f>Data!$Q340-Data!$R340</f>
        <v>12.2</v>
      </c>
      <c r="AD340" s="30">
        <f>(Data!$AA340+Data!$AB340)/SUM(Data!$AA340:$AC340)</f>
        <v>0.4504504505</v>
      </c>
      <c r="AE340" s="31">
        <f>Data!$AA340^2/SQRT(Data!$AA340^2+Data!$AB340^2+Data!$AC340^2)</f>
        <v>0.1505564141</v>
      </c>
      <c r="AF340" s="31">
        <f>Data!$AB340^2/SQRT(Data!$AA340^2+Data!$AB340^2+Data!$AC340^2)</f>
        <v>4.83453374</v>
      </c>
      <c r="AG340" s="31">
        <f>Data!$AC340^2/SQRT(Data!$AA340^2+Data!$AB340^2+Data!$AC340^2)</f>
        <v>9.959474075</v>
      </c>
      <c r="AH340" s="30">
        <f>Data!$S340-Data!$T340</f>
        <v>4</v>
      </c>
      <c r="AI340" s="30">
        <f>Data!$T340-Data!$U340</f>
        <v>10</v>
      </c>
      <c r="AJ340" s="30">
        <f>Data!$U340-Data!$V340</f>
        <v>5</v>
      </c>
      <c r="AK340" s="30">
        <f>(Data!$AH340+Data!$AI340)/(Data!$AH340+Data!$AI340+Data!$AJ340)</f>
        <v>0.7368421053</v>
      </c>
      <c r="AL340" s="32">
        <f>Data!$AH340^2/SQRT(Data!$AH340^2+Data!$AI340^2+Data!$AJ340^2)</f>
        <v>1.347443074</v>
      </c>
      <c r="AM340" s="32">
        <f>Data!$AI340^2/SQRT(Data!$AH340^2+Data!$AI340^2+Data!$AJ340^2)</f>
        <v>8.421519211</v>
      </c>
      <c r="AN340" s="32">
        <f>Data!$AJ340^2/SQRT(Data!$AH340^2+Data!$AI340^2+Data!$AJ340^2)</f>
        <v>2.105379803</v>
      </c>
      <c r="AO340" s="30">
        <f>Data!$W340-Data!$X340</f>
        <v>3</v>
      </c>
      <c r="AP340" s="30">
        <f>Data!$X340-Data!$Y340</f>
        <v>2</v>
      </c>
      <c r="AQ340" s="30">
        <f>Data!$Y340-Data!$Z340</f>
        <v>18.17647059</v>
      </c>
      <c r="AR340" s="30">
        <f>(Data!$AO340+Data!$AP340)/(Data!$AO340+Data!$AP340+Data!$AQ340)</f>
        <v>0.2157360406</v>
      </c>
      <c r="AS340" s="33">
        <f>Data!$AO340^2/SQRT(Data!$AO340^2+Data!$AP340^2+Data!$AQ340^2)</f>
        <v>0.4856824708</v>
      </c>
      <c r="AT340" s="33">
        <f>Data!$AP340^2/SQRT(Data!$AO340^2+Data!$AP340^2+Data!$AQ340^2)</f>
        <v>0.2158588759</v>
      </c>
      <c r="AU340" s="33">
        <f>Data!$AQ340^2/SQRT(Data!$AO340^2+Data!$AP340^2+Data!$AQ340^2)</f>
        <v>17.8290842</v>
      </c>
      <c r="AV340" s="34">
        <f>_xlfn.VAR.P(Data!$K340:$N340)</f>
        <v>77.791875</v>
      </c>
      <c r="AW340" s="50">
        <f>_xlfn.VAR.P(Data!$C340:$F340)</f>
        <v>57.6875</v>
      </c>
      <c r="AX340" s="36">
        <f>_xlfn.VAR.P(Data!$G340:$J340)</f>
        <v>82.03892734</v>
      </c>
      <c r="AY340" s="46"/>
      <c r="AZ340" s="38"/>
      <c r="BA340" s="39"/>
      <c r="BB340" s="30" t="str">
        <f>IF(AND(Data!$AE340&gt;Data!$AF340,Data!$AE340&gt;Data!$AG340),"1",IF(AND(Data!$AF340&gt;Data!$AE340,Data!$AF340&gt;Data!$AG340),IF(Data!$AF340&lt;2.5*Data!$AE340,"1.2",IF(OR(Data!$AE340&gt;2.5,Data!$AE340+Data!$AF340+Data!$AG340&lt;9),"2.2","2")),IF(AND(Data!$AG340&gt;3.5*Data!$AE340,Data!$AG340&gt;3.5*Data!$AF340,Data!$AE340+Data!$AF340+Data!$AG340&gt;11,Data!$AE340+Data!$AF340&lt;2,Data!$Q340&gt;=18),"3",IF((Data!$AE340&gt;3*Data!$AF340),"1.3",IF(AND(Data!$AF340&gt;3*Data!$AE340,Data!$AF340&gt;2),"2.3","3.3")))))</f>
        <v>2.3</v>
      </c>
      <c r="BC340" s="30" t="str">
        <f>IF(AND(Data!$AL340&gt;Data!$AM340,Data!$AL340&gt;Data!$AN340),"1",IF(AND(Data!$AM340&gt;Data!$AL340,Data!$AM340&gt;Data!$AN340),IF(Data!$AM340&lt;2.5*Data!$AL340,"1.2",IF(OR(Data!$AL340&gt;2.5,Data!$AL340+Data!$AM340+Data!$AN340&lt;9),"2.2","2")),IF(AND(Data!$AN340&gt;3.5*Data!$AL340,Data!$AN340&gt;3.5*Data!$AM340,Data!$AL340+Data!$AM340+Data!$AN340&gt;11,Data!$AL340+Data!$AM340&lt;2,Data!$U340&gt;=18),"3",IF((Data!$AL340&gt;3*Data!$AM340),"1.3",IF(AND(Data!$AM340&gt;3*Data!$AL340,Data!$AM340&gt;2),"2.3","3.3")))))</f>
        <v>2</v>
      </c>
      <c r="BD340" s="30" t="str">
        <f>IF(AND(Data!$AS340&gt;Data!$AT340,Data!$AS340&gt;Data!$AU340),"1",IF(AND(Data!$AT340&gt;Data!$AS340,Data!$AT340&gt;Data!$AU340),IF(Data!$AT340&lt;2.5*Data!$AS340,"1.2",IF(OR(Data!$AS340&gt;2.5,Data!$AS340+Data!$AT340+Data!$AU340&lt;9),"2.2","2")),IF(AND(Data!$AU340&gt;3.5*Data!$AS340,Data!$AU340&gt;3.5*Data!$AT340,Data!$AS340+Data!$AT340+Data!$AU340&gt;11,Data!$AS340+Data!$AT340&lt;2,Data!$Y340&gt;=18),"3",IF((Data!$AS340&gt;3*Data!$AT340),"1.3",IF(AND(Data!$AT340&gt;3*Data!$AS340,Data!$AT340&gt;2),"2.3","3.3")))))</f>
        <v>3</v>
      </c>
      <c r="BE340" s="30" t="str">
        <f t="array" ref="BE340">XLOOKUP(Data!$O340,Data!$K340:$N340,$K$1:$N$1,"?",0,1)&amp;XLOOKUP(Data!$P340,Data!$K340:$N340,$K$1:$N$1,"?",0,1)&amp;XLOOKUP(Data!$Q340,Data!$K340:$N340,$K$1:$N$1,"?",0,1)</f>
        <v>CID</v>
      </c>
      <c r="BF340" s="30" t="str">
        <f t="array" ref="BF340">XLOOKUP(Data!$S340,Data!$C340:$F340,$C$1:$F$1,"?",0,1)&amp;XLOOKUP(Data!$T340,Data!$C340:$F340,$C$1:$F$1,"?",0,1)&amp;XLOOKUP(Data!$U340,Data!$C340:$F340,$C$1:$F$1,"?",0,1)</f>
        <v>CID</v>
      </c>
      <c r="BG340" s="30" t="str">
        <f t="array" ref="BG340">XLOOKUP(Data!$W340,Data!$G340:$J340,$G$1:$J$1,"?",0,1)&amp;XLOOKUP(Data!$X340,Data!$G340:$J340,$G$1:$J$1,"?",0,1)&amp;XLOOKUP(Data!$Y340,Data!$G340:$J340,$G$1:$J$1,"?",0,1)</f>
        <v>ICD</v>
      </c>
      <c r="BH340" s="30" t="str">
        <f>VLOOKUP(LEFT(Data!$BE340,Data!$BB340),'Key 2'!$A$1:$C$40,2,FALSE)</f>
        <v>IC</v>
      </c>
      <c r="BI340" s="30" t="str">
        <f>VLOOKUP(LEFT(Data!$BF340,Data!$BC340),'Key 2'!$A$1:$C$40,2,FALSE)</f>
        <v>IC</v>
      </c>
      <c r="BJ340" s="30" t="str">
        <f>VLOOKUP(LEFT(Data!$BG340,Data!$BD340),'Key 2'!$A$1:$C$40,2,FALSE)</f>
        <v>DIC</v>
      </c>
      <c r="BK340" s="30" t="str">
        <f>IF(AND(Data!$AV340&gt;=15,Data!$O340&gt;=20),"DG",IF(AND(Data!$AW340&gt;=15,Data!$S340&gt;=20),"MG",IF(AND(Data!$AV340&gt;=15,Data!$W340&gt;=20),"LG","0")))</f>
        <v>DG</v>
      </c>
      <c r="BL340" s="30" t="str">
        <f>IF(AND(Data!$BK340="DG",Data!$AW340&gt;=15,Data!$S340&gt;=20,Data!$BH340&lt;&gt;Data!$BI340),"MG","LG")</f>
        <v>LG</v>
      </c>
      <c r="BM340" s="30" t="str">
        <f>IF(Data!$BK340="DG",Data!$BH340,IF(Data!$BK340="MG",Data!$BI340,Data!$BJ340))</f>
        <v>IC</v>
      </c>
      <c r="BN340" s="30" t="str">
        <f>IF(Data!$BL340="DG",Data!$BH340,IF(Data!$BL340="MG",Data!$BI340,Data!$BJ340))</f>
        <v>DIC</v>
      </c>
      <c r="BO340" s="41"/>
      <c r="BP340" s="41"/>
      <c r="BQ340" s="41"/>
      <c r="BR340" s="47"/>
      <c r="BS340" s="48"/>
      <c r="BT340" s="47" t="str">
        <f>VLOOKUP(Data!$BR340,'Key 1'!$B$1:$D$15,2,FALSE)</f>
        <v>TI</v>
      </c>
      <c r="BU340" s="48" t="str">
        <f>VLOOKUP(Data!$BS340,'Key 1'!$B$1:$D$15,2,FALSE)</f>
        <v>TI</v>
      </c>
      <c r="BV340" s="47">
        <f>VLOOKUP(Data!$BR340,'Key 1'!$B$1:$D$15,3,FALSE)</f>
        <v>0</v>
      </c>
      <c r="BW340" s="48">
        <f>VLOOKUP(Data!$BS340,'Key 1'!$B$1:$D$15,3,FALSE)</f>
        <v>0</v>
      </c>
      <c r="BX340" s="41" t="str">
        <f>IF(Data!$BK340="DG",IF(INT(Data!$BB340)-Data!$BB340&lt;0,"Low","High"),IF(Data!$BK340="MG",IF(INT(Data!$BC340)-Data!$BC340&lt;0,"Low","High"),IF(Data!$BK340="LG",IF(INT(Data!$BD340)-Data!$BD340&lt;0,"Low","High"),"High")))</f>
        <v>Low</v>
      </c>
      <c r="BY340" s="41" t="str">
        <f>IF(Data!$BL340="DG",IF(INT(Data!$BB340)-Data!$BB340&lt;0,"Low","High"),IF(Data!$BL340="MG",IF(INT(Data!$BC340)-Data!$BC340&lt;0,"Low","High"),IF(Data!$BL340="LG",IF(INT(Data!$BD340)-Data!$BD340&lt;0,"Low","High"),"High")))</f>
        <v>High</v>
      </c>
      <c r="BZ340" s="41" t="str">
        <f>IF(AND(Data!$BX340="High",Data!$BY340="High"),"High","Low")</f>
        <v>Low</v>
      </c>
      <c r="CA340" s="41" t="str">
        <f>IF(AND(Data!$BM340=Data!$BT340,Data!$BN340=Data!$BU340),"Matched",IF(Data!$BM340=Data!$BT340,"Sec Missed", IF(Data!$BN340=Data!$BU340," Pri Missed", "Both Missed")))</f>
        <v>Both Missed</v>
      </c>
      <c r="CB340" s="42">
        <v>100.0</v>
      </c>
      <c r="CC340" s="42">
        <v>100.0</v>
      </c>
      <c r="CD340" s="42">
        <v>100.0</v>
      </c>
      <c r="CE340" s="43" t="s">
        <v>96</v>
      </c>
      <c r="CF340" s="43" t="s">
        <v>96</v>
      </c>
      <c r="CG340" s="43" t="s">
        <v>101</v>
      </c>
      <c r="CH340" s="45" t="s">
        <v>96</v>
      </c>
      <c r="CI340" s="43" t="s">
        <v>97</v>
      </c>
      <c r="CJ340" s="42">
        <v>100.0</v>
      </c>
      <c r="CK340" s="43" t="s">
        <v>101</v>
      </c>
      <c r="CL340" s="43" t="s">
        <v>98</v>
      </c>
      <c r="CM340" s="42">
        <v>100.0</v>
      </c>
      <c r="CN340" s="43" t="s">
        <v>99</v>
      </c>
      <c r="CO340" s="1"/>
      <c r="CP340" s="1"/>
      <c r="CQ340" s="1"/>
      <c r="CR340" s="1"/>
      <c r="CS340" s="1"/>
      <c r="CT340" s="1"/>
      <c r="CU340" s="1"/>
    </row>
    <row r="341" ht="48.0" customHeight="1">
      <c r="A341" s="28">
        <v>2092.0</v>
      </c>
      <c r="B341" s="28">
        <v>28.0</v>
      </c>
      <c r="C341" s="28">
        <v>14.0</v>
      </c>
      <c r="D341" s="28">
        <v>9.0</v>
      </c>
      <c r="E341" s="28">
        <v>10.0</v>
      </c>
      <c r="F341" s="28">
        <v>27.0</v>
      </c>
      <c r="G341" s="28">
        <v>11.0</v>
      </c>
      <c r="H341" s="28">
        <v>3.0</v>
      </c>
      <c r="I341" s="28">
        <v>22.0</v>
      </c>
      <c r="J341" s="28">
        <v>25.0</v>
      </c>
      <c r="K341" s="28">
        <v>12.0</v>
      </c>
      <c r="L341" s="28">
        <v>4.0</v>
      </c>
      <c r="M341" s="28">
        <v>13.0</v>
      </c>
      <c r="N341" s="28">
        <v>25.49999999999999</v>
      </c>
      <c r="O341" s="31">
        <f>LARGE(Data!$K341:$N341,1)</f>
        <v>25.5</v>
      </c>
      <c r="P341" s="31">
        <f>LARGE(Data!$K341:$N341,2)</f>
        <v>13</v>
      </c>
      <c r="Q341" s="31">
        <f>LARGE(Data!$K341:$N341,3)</f>
        <v>12</v>
      </c>
      <c r="R341" s="31">
        <f>LARGE(Data!$K341:$N341,4)</f>
        <v>4</v>
      </c>
      <c r="S341" s="32">
        <f>LARGE(Data!$C341:$F341,1)</f>
        <v>27</v>
      </c>
      <c r="T341" s="32">
        <f>LARGE(Data!$C341:$F341,2)</f>
        <v>14</v>
      </c>
      <c r="U341" s="32">
        <f>LARGE(Data!$C341:$F341,3)</f>
        <v>10</v>
      </c>
      <c r="V341" s="32">
        <f>LARGE(Data!$C341:$F341,4)</f>
        <v>9</v>
      </c>
      <c r="W341" s="33">
        <f>LARGE(Data!$G341:$J341,1)</f>
        <v>25</v>
      </c>
      <c r="X341" s="33">
        <f>LARGE(Data!$G341:$J341,2)</f>
        <v>22</v>
      </c>
      <c r="Y341" s="33">
        <f>LARGE(Data!$G341:$J341,3)</f>
        <v>11</v>
      </c>
      <c r="Z341" s="33">
        <f>LARGE(Data!$G341:$J341,4)</f>
        <v>3</v>
      </c>
      <c r="AA341" s="30">
        <f>Data!$O341-Data!$P341</f>
        <v>12.5</v>
      </c>
      <c r="AB341" s="30">
        <f>Data!$P341-Data!$Q341</f>
        <v>1</v>
      </c>
      <c r="AC341" s="30">
        <f>Data!$Q341-Data!$R341</f>
        <v>8</v>
      </c>
      <c r="AD341" s="30">
        <f>(Data!$AA341+Data!$AB341)/SUM(Data!$AA341:$AC341)</f>
        <v>0.6279069767</v>
      </c>
      <c r="AE341" s="31">
        <f>Data!$AA341^2/SQRT(Data!$AA341^2+Data!$AB341^2+Data!$AC341^2)</f>
        <v>10.50457259</v>
      </c>
      <c r="AF341" s="31">
        <f>Data!$AB341^2/SQRT(Data!$AA341^2+Data!$AB341^2+Data!$AC341^2)</f>
        <v>0.06722926455</v>
      </c>
      <c r="AG341" s="31">
        <f>Data!$AC341^2/SQRT(Data!$AA341^2+Data!$AB341^2+Data!$AC341^2)</f>
        <v>4.302672931</v>
      </c>
      <c r="AH341" s="30">
        <f>Data!$S341-Data!$T341</f>
        <v>13</v>
      </c>
      <c r="AI341" s="30">
        <f>Data!$T341-Data!$U341</f>
        <v>4</v>
      </c>
      <c r="AJ341" s="30">
        <f>Data!$U341-Data!$V341</f>
        <v>1</v>
      </c>
      <c r="AK341" s="30">
        <f>(Data!$AH341+Data!$AI341)/(Data!$AH341+Data!$AI341+Data!$AJ341)</f>
        <v>0.9444444444</v>
      </c>
      <c r="AL341" s="32">
        <f>Data!$AH341^2/SQRT(Data!$AH341^2+Data!$AI341^2+Data!$AJ341^2)</f>
        <v>12.39168122</v>
      </c>
      <c r="AM341" s="32">
        <f>Data!$AI341^2/SQRT(Data!$AH341^2+Data!$AI341^2+Data!$AJ341^2)</f>
        <v>1.17317692</v>
      </c>
      <c r="AN341" s="32">
        <f>Data!$AJ341^2/SQRT(Data!$AH341^2+Data!$AI341^2+Data!$AJ341^2)</f>
        <v>0.07332355751</v>
      </c>
      <c r="AO341" s="30">
        <f>Data!$W341-Data!$X341</f>
        <v>3</v>
      </c>
      <c r="AP341" s="30">
        <f>Data!$X341-Data!$Y341</f>
        <v>11</v>
      </c>
      <c r="AQ341" s="30">
        <f>Data!$Y341-Data!$Z341</f>
        <v>8</v>
      </c>
      <c r="AR341" s="30">
        <f>(Data!$AO341+Data!$AP341)/(Data!$AO341+Data!$AP341+Data!$AQ341)</f>
        <v>0.6363636364</v>
      </c>
      <c r="AS341" s="33">
        <f>Data!$AO341^2/SQRT(Data!$AO341^2+Data!$AP341^2+Data!$AQ341^2)</f>
        <v>0.6461623428</v>
      </c>
      <c r="AT341" s="33">
        <f>Data!$AP341^2/SQRT(Data!$AO341^2+Data!$AP341^2+Data!$AQ341^2)</f>
        <v>8.687293719</v>
      </c>
      <c r="AU341" s="33">
        <f>Data!$AQ341^2/SQRT(Data!$AO341^2+Data!$AP341^2+Data!$AQ341^2)</f>
        <v>4.594932215</v>
      </c>
      <c r="AV341" s="34">
        <f>_xlfn.VAR.P(Data!$K341:$N341)</f>
        <v>59.171875</v>
      </c>
      <c r="AW341" s="35">
        <f>_xlfn.VAR.P(Data!$C341:$F341)</f>
        <v>51.5</v>
      </c>
      <c r="AX341" s="36">
        <f>_xlfn.VAR.P(Data!$G341:$J341)</f>
        <v>77.1875</v>
      </c>
      <c r="AY341" s="46"/>
      <c r="AZ341" s="38"/>
      <c r="BA341" s="39"/>
      <c r="BB341" s="30" t="str">
        <f>IF(AND(Data!$AE341&gt;Data!$AF341,Data!$AE341&gt;Data!$AG341),"1",IF(AND(Data!$AF341&gt;Data!$AE341,Data!$AF341&gt;Data!$AG341),IF(Data!$AF341&lt;2.5*Data!$AE341,"1.2",IF(OR(Data!$AE341&gt;2.5,Data!$AE341+Data!$AF341+Data!$AG341&lt;9),"2.2","2")),IF(AND(Data!$AG341&gt;3.5*Data!$AE341,Data!$AG341&gt;3.5*Data!$AF341,Data!$AE341+Data!$AF341+Data!$AG341&gt;11,Data!$AE341+Data!$AF341&lt;2,Data!$Q341&gt;=18),"3",IF((Data!$AE341&gt;3*Data!$AF341),"1.3",IF(AND(Data!$AF341&gt;3*Data!$AE341,Data!$AF341&gt;2),"2.3","3.3")))))</f>
        <v>1</v>
      </c>
      <c r="BC341" s="30" t="str">
        <f>IF(AND(Data!$AL341&gt;Data!$AM341,Data!$AL341&gt;Data!$AN341),"1",IF(AND(Data!$AM341&gt;Data!$AL341,Data!$AM341&gt;Data!$AN341),IF(Data!$AM341&lt;2.5*Data!$AL341,"1.2",IF(OR(Data!$AL341&gt;2.5,Data!$AL341+Data!$AM341+Data!$AN341&lt;9),"2.2","2")),IF(AND(Data!$AN341&gt;3.5*Data!$AL341,Data!$AN341&gt;3.5*Data!$AM341,Data!$AL341+Data!$AM341+Data!$AN341&gt;11,Data!$AL341+Data!$AM341&lt;2,Data!$U341&gt;=18),"3",IF((Data!$AL341&gt;3*Data!$AM341),"1.3",IF(AND(Data!$AM341&gt;3*Data!$AL341,Data!$AM341&gt;2),"2.3","3.3")))))</f>
        <v>1</v>
      </c>
      <c r="BD341" s="30" t="str">
        <f>IF(AND(Data!$AS341&gt;Data!$AT341,Data!$AS341&gt;Data!$AU341),"1",IF(AND(Data!$AT341&gt;Data!$AS341,Data!$AT341&gt;Data!$AU341),IF(Data!$AT341&lt;2.5*Data!$AS341,"1.2",IF(OR(Data!$AS341&gt;2.5,Data!$AS341+Data!$AT341+Data!$AU341&lt;9),"2.2","2")),IF(AND(Data!$AU341&gt;3.5*Data!$AS341,Data!$AU341&gt;3.5*Data!$AT341,Data!$AS341+Data!$AT341+Data!$AU341&gt;11,Data!$AS341+Data!$AT341&lt;2,Data!$Y341&gt;=18),"3",IF((Data!$AS341&gt;3*Data!$AT341),"1.3",IF(AND(Data!$AT341&gt;3*Data!$AS341,Data!$AT341&gt;2),"2.3","3.3")))))</f>
        <v>2</v>
      </c>
      <c r="BE341" s="30" t="str">
        <f t="array" ref="BE341">XLOOKUP(Data!$O341,Data!$K341:$N341,$K$1:$N$1,"?",0,1)&amp;XLOOKUP(Data!$P341,Data!$K341:$N341,$K$1:$N$1,"?",0,1)&amp;XLOOKUP(Data!$Q341,Data!$K341:$N341,$K$1:$N$1,"?",0,1)</f>
        <v>CSD</v>
      </c>
      <c r="BF341" s="30" t="str">
        <f t="array" ref="BF341">XLOOKUP(Data!$S341,Data!$C341:$F341,$C$1:$F$1,"?",0,1)&amp;XLOOKUP(Data!$T341,Data!$C341:$F341,$C$1:$F$1,"?",0,1)&amp;XLOOKUP(Data!$U341,Data!$C341:$F341,$C$1:$F$1,"?",0,1)</f>
        <v>CDS</v>
      </c>
      <c r="BG341" s="30" t="str">
        <f t="array" ref="BG341">XLOOKUP(Data!$W341,Data!$G341:$J341,$G$1:$J$1,"?",0,1)&amp;XLOOKUP(Data!$X341,Data!$G341:$J341,$G$1:$J$1,"?",0,1)&amp;XLOOKUP(Data!$Y341,Data!$G341:$J341,$G$1:$J$1,"?",0,1)</f>
        <v>CSD</v>
      </c>
      <c r="BH341" s="30" t="str">
        <f>VLOOKUP(LEFT(Data!$BE341,Data!$BB341),'Key 2'!$A$1:$C$40,2,FALSE)</f>
        <v>C</v>
      </c>
      <c r="BI341" s="30" t="str">
        <f>VLOOKUP(LEFT(Data!$BF341,Data!$BC341),'Key 2'!$A$1:$C$40,2,FALSE)</f>
        <v>C</v>
      </c>
      <c r="BJ341" s="30" t="str">
        <f>VLOOKUP(LEFT(Data!$BG341,Data!$BD341),'Key 2'!$A$1:$C$40,2,FALSE)</f>
        <v>SC</v>
      </c>
      <c r="BK341" s="30" t="str">
        <f>IF(AND(Data!$AV341&gt;=15,Data!$O341&gt;=20),"DG",IF(AND(Data!$AW341&gt;=15,Data!$S341&gt;=20),"MG",IF(AND(Data!$AV341&gt;=15,Data!$W341&gt;=20),"LG","0")))</f>
        <v>DG</v>
      </c>
      <c r="BL341" s="30" t="str">
        <f>IF(AND(Data!$BK341="DG",Data!$AW341&gt;=15,Data!$S341&gt;=20,Data!$BH341&lt;&gt;Data!$BI341),"MG","LG")</f>
        <v>LG</v>
      </c>
      <c r="BM341" s="30" t="str">
        <f>IF(Data!$BK341="DG",Data!$BH341,IF(Data!$BK341="MG",Data!$BI341,Data!$BJ341))</f>
        <v>C</v>
      </c>
      <c r="BN341" s="30" t="str">
        <f>IF(Data!$BL341="DG",Data!$BH341,IF(Data!$BL341="MG",Data!$BI341,Data!$BJ341))</f>
        <v>SC</v>
      </c>
      <c r="BO341" s="41"/>
      <c r="BP341" s="41"/>
      <c r="BQ341" s="41"/>
      <c r="BR341" s="41"/>
      <c r="BS341" s="41"/>
      <c r="BT341" s="41" t="str">
        <f>VLOOKUP(Data!$BR341,'Key 1'!$B$1:$D$15,2,FALSE)</f>
        <v>TI</v>
      </c>
      <c r="BU341" s="41" t="str">
        <f>VLOOKUP(Data!$BS341,'Key 1'!$B$1:$D$15,2,FALSE)</f>
        <v>TI</v>
      </c>
      <c r="BV341" s="41">
        <f>VLOOKUP(Data!$BR341,'Key 1'!$B$1:$D$15,3,FALSE)</f>
        <v>0</v>
      </c>
      <c r="BW341" s="41">
        <f>VLOOKUP(Data!$BS341,'Key 1'!$B$1:$D$15,3,FALSE)</f>
        <v>0</v>
      </c>
      <c r="BX341" s="41" t="str">
        <f>IF(Data!$BK341="DG",IF(INT(Data!$BB341)-Data!$BB341&lt;0,"Low","High"),IF(Data!$BK341="MG",IF(INT(Data!$BC341)-Data!$BC341&lt;0,"Low","High"),IF(Data!$BK341="LG",IF(INT(Data!$BD341)-Data!$BD341&lt;0,"Low","High"),"High")))</f>
        <v>High</v>
      </c>
      <c r="BY341" s="41" t="str">
        <f>IF(Data!$BL341="DG",IF(INT(Data!$BB341)-Data!$BB341&lt;0,"Low","High"),IF(Data!$BL341="MG",IF(INT(Data!$BC341)-Data!$BC341&lt;0,"Low","High"),IF(Data!$BL341="LG",IF(INT(Data!$BD341)-Data!$BD341&lt;0,"Low","High"),"High")))</f>
        <v>High</v>
      </c>
      <c r="BZ341" s="41" t="str">
        <f>IF(AND(Data!$BX341="High",Data!$BY341="High"),"High","Low")</f>
        <v>High</v>
      </c>
      <c r="CA341" s="41" t="str">
        <f>IF(AND(Data!$BM341=Data!$BT341,Data!$BN341=Data!$BU341),"Matched",IF(Data!$BM341=Data!$BT341,"Sec Missed", IF(Data!$BN341=Data!$BU341," Pri Missed", "Both Missed")))</f>
        <v>Both Missed</v>
      </c>
      <c r="CB341" s="42">
        <v>100.0</v>
      </c>
      <c r="CC341" s="42">
        <v>100.0</v>
      </c>
      <c r="CD341" s="42">
        <v>100.0</v>
      </c>
      <c r="CE341" s="43" t="s">
        <v>3</v>
      </c>
      <c r="CF341" s="43" t="s">
        <v>3</v>
      </c>
      <c r="CG341" s="43" t="s">
        <v>105</v>
      </c>
      <c r="CH341" s="45" t="s">
        <v>3</v>
      </c>
      <c r="CI341" s="43" t="s">
        <v>97</v>
      </c>
      <c r="CJ341" s="42">
        <v>100.0</v>
      </c>
      <c r="CK341" s="43" t="s">
        <v>105</v>
      </c>
      <c r="CL341" s="43" t="s">
        <v>98</v>
      </c>
      <c r="CM341" s="42">
        <v>100.0</v>
      </c>
      <c r="CN341" s="43" t="s">
        <v>103</v>
      </c>
      <c r="CO341" s="1"/>
      <c r="CP341" s="1"/>
      <c r="CQ341" s="1"/>
      <c r="CR341" s="1"/>
      <c r="CS341" s="1"/>
      <c r="CT341" s="1"/>
      <c r="CU341" s="1"/>
    </row>
    <row r="342" ht="48.0" customHeight="1">
      <c r="A342" s="28">
        <v>2093.0</v>
      </c>
      <c r="B342" s="28">
        <v>28.0</v>
      </c>
      <c r="C342" s="28">
        <v>19.0</v>
      </c>
      <c r="D342" s="28">
        <v>23.5</v>
      </c>
      <c r="E342" s="28">
        <v>7.0</v>
      </c>
      <c r="F342" s="28">
        <v>16.0</v>
      </c>
      <c r="G342" s="28">
        <v>14.0</v>
      </c>
      <c r="H342" s="28">
        <v>23.5</v>
      </c>
      <c r="I342" s="28">
        <v>7.0</v>
      </c>
      <c r="J342" s="28">
        <v>16.0</v>
      </c>
      <c r="K342" s="28">
        <v>16.0</v>
      </c>
      <c r="L342" s="28">
        <v>23.5</v>
      </c>
      <c r="M342" s="28">
        <v>6.0</v>
      </c>
      <c r="N342" s="28">
        <v>16.0</v>
      </c>
      <c r="O342" s="31">
        <f>LARGE(Data!$K342:$N342,1)</f>
        <v>23.5</v>
      </c>
      <c r="P342" s="31">
        <f>LARGE(Data!$K342:$N342,2)</f>
        <v>16</v>
      </c>
      <c r="Q342" s="31">
        <f>LARGE(Data!$K342:$N342,3)</f>
        <v>16</v>
      </c>
      <c r="R342" s="31">
        <f>LARGE(Data!$K342:$N342,4)</f>
        <v>6</v>
      </c>
      <c r="S342" s="32">
        <f>LARGE(Data!$C342:$F342,1)</f>
        <v>23.5</v>
      </c>
      <c r="T342" s="32">
        <f>LARGE(Data!$C342:$F342,2)</f>
        <v>19</v>
      </c>
      <c r="U342" s="32">
        <f>LARGE(Data!$C342:$F342,3)</f>
        <v>16</v>
      </c>
      <c r="V342" s="32">
        <f>LARGE(Data!$C342:$F342,4)</f>
        <v>7</v>
      </c>
      <c r="W342" s="33">
        <f>LARGE(Data!$G342:$J342,1)</f>
        <v>23.5</v>
      </c>
      <c r="X342" s="33">
        <f>LARGE(Data!$G342:$J342,2)</f>
        <v>16</v>
      </c>
      <c r="Y342" s="33">
        <f>LARGE(Data!$G342:$J342,3)</f>
        <v>14</v>
      </c>
      <c r="Z342" s="33">
        <f>LARGE(Data!$G342:$J342,4)</f>
        <v>7</v>
      </c>
      <c r="AA342" s="30">
        <f>Data!$O342-Data!$P342</f>
        <v>7.5</v>
      </c>
      <c r="AB342" s="30">
        <f>Data!$P342-Data!$Q342</f>
        <v>0</v>
      </c>
      <c r="AC342" s="30">
        <f>Data!$Q342-Data!$R342</f>
        <v>10</v>
      </c>
      <c r="AD342" s="30">
        <f>(Data!$AA342+Data!$AB342)/SUM(Data!$AA342:$AC342)</f>
        <v>0.4285714286</v>
      </c>
      <c r="AE342" s="31">
        <f>Data!$AA342^2/SQRT(Data!$AA342^2+Data!$AB342^2+Data!$AC342^2)</f>
        <v>4.5</v>
      </c>
      <c r="AF342" s="31">
        <f>Data!$AB342^2/SQRT(Data!$AA342^2+Data!$AB342^2+Data!$AC342^2)</f>
        <v>0</v>
      </c>
      <c r="AG342" s="31">
        <f>Data!$AC342^2/SQRT(Data!$AA342^2+Data!$AB342^2+Data!$AC342^2)</f>
        <v>8</v>
      </c>
      <c r="AH342" s="30">
        <f>Data!$S342-Data!$T342</f>
        <v>4.5</v>
      </c>
      <c r="AI342" s="30">
        <f>Data!$T342-Data!$U342</f>
        <v>3</v>
      </c>
      <c r="AJ342" s="30">
        <f>Data!$U342-Data!$V342</f>
        <v>9</v>
      </c>
      <c r="AK342" s="30">
        <f>(Data!$AH342+Data!$AI342)/(Data!$AH342+Data!$AI342+Data!$AJ342)</f>
        <v>0.4545454545</v>
      </c>
      <c r="AL342" s="32">
        <f>Data!$AH342^2/SQRT(Data!$AH342^2+Data!$AI342^2+Data!$AJ342^2)</f>
        <v>1.928571429</v>
      </c>
      <c r="AM342" s="32">
        <f>Data!$AI342^2/SQRT(Data!$AH342^2+Data!$AI342^2+Data!$AJ342^2)</f>
        <v>0.8571428571</v>
      </c>
      <c r="AN342" s="32">
        <f>Data!$AJ342^2/SQRT(Data!$AH342^2+Data!$AI342^2+Data!$AJ342^2)</f>
        <v>7.714285714</v>
      </c>
      <c r="AO342" s="30">
        <f>Data!$W342-Data!$X342</f>
        <v>7.5</v>
      </c>
      <c r="AP342" s="30">
        <f>Data!$X342-Data!$Y342</f>
        <v>2</v>
      </c>
      <c r="AQ342" s="30">
        <f>Data!$Y342-Data!$Z342</f>
        <v>7</v>
      </c>
      <c r="AR342" s="30">
        <f>(Data!$AO342+Data!$AP342)/(Data!$AO342+Data!$AP342+Data!$AQ342)</f>
        <v>0.5757575758</v>
      </c>
      <c r="AS342" s="33">
        <f>Data!$AO342^2/SQRT(Data!$AO342^2+Data!$AP342^2+Data!$AQ342^2)</f>
        <v>5.381604824</v>
      </c>
      <c r="AT342" s="33">
        <f>Data!$AP342^2/SQRT(Data!$AO342^2+Data!$AP342^2+Data!$AQ342^2)</f>
        <v>0.3826918986</v>
      </c>
      <c r="AU342" s="33">
        <f>Data!$AQ342^2/SQRT(Data!$AO342^2+Data!$AP342^2+Data!$AQ342^2)</f>
        <v>4.687975758</v>
      </c>
      <c r="AV342" s="34">
        <f>_xlfn.VAR.P(Data!$K342:$N342)</f>
        <v>38.671875</v>
      </c>
      <c r="AW342" s="35">
        <f>_xlfn.VAR.P(Data!$C342:$F342)</f>
        <v>36.421875</v>
      </c>
      <c r="AX342" s="36">
        <f>_xlfn.VAR.P(Data!$G342:$J342)</f>
        <v>34.546875</v>
      </c>
      <c r="AY342" s="46"/>
      <c r="AZ342" s="38"/>
      <c r="BA342" s="39"/>
      <c r="BB342" s="30" t="str">
        <f>IF(AND(Data!$AE342&gt;Data!$AF342,Data!$AE342&gt;Data!$AG342),"1",IF(AND(Data!$AF342&gt;Data!$AE342,Data!$AF342&gt;Data!$AG342),IF(Data!$AF342&lt;2.5*Data!$AE342,"1.2",IF(OR(Data!$AE342&gt;2.5,Data!$AE342+Data!$AF342+Data!$AG342&lt;9),"2.2","2")),IF(AND(Data!$AG342&gt;3.5*Data!$AE342,Data!$AG342&gt;3.5*Data!$AF342,Data!$AE342+Data!$AF342+Data!$AG342&gt;11,Data!$AE342+Data!$AF342&lt;2,Data!$Q342&gt;=18),"3",IF((Data!$AE342&gt;3*Data!$AF342),"1.3",IF(AND(Data!$AF342&gt;3*Data!$AE342,Data!$AF342&gt;2),"2.3","3.3")))))</f>
        <v>1.3</v>
      </c>
      <c r="BC342" s="30" t="str">
        <f>IF(AND(Data!$AL342&gt;Data!$AM342,Data!$AL342&gt;Data!$AN342),"1",IF(AND(Data!$AM342&gt;Data!$AL342,Data!$AM342&gt;Data!$AN342),IF(Data!$AM342&lt;2.5*Data!$AL342,"1.2",IF(OR(Data!$AL342&gt;2.5,Data!$AL342+Data!$AM342+Data!$AN342&lt;9),"2.2","2")),IF(AND(Data!$AN342&gt;3.5*Data!$AL342,Data!$AN342&gt;3.5*Data!$AM342,Data!$AL342+Data!$AM342+Data!$AN342&gt;11,Data!$AL342+Data!$AM342&lt;2,Data!$U342&gt;=18),"3",IF((Data!$AL342&gt;3*Data!$AM342),"1.3",IF(AND(Data!$AM342&gt;3*Data!$AL342,Data!$AM342&gt;2),"2.3","3.3")))))</f>
        <v>3.3</v>
      </c>
      <c r="BD342" s="30" t="str">
        <f>IF(AND(Data!$AS342&gt;Data!$AT342,Data!$AS342&gt;Data!$AU342),"1",IF(AND(Data!$AT342&gt;Data!$AS342,Data!$AT342&gt;Data!$AU342),IF(Data!$AT342&lt;2.5*Data!$AS342,"1.2",IF(OR(Data!$AS342&gt;2.5,Data!$AS342+Data!$AT342+Data!$AU342&lt;9),"2.2","2")),IF(AND(Data!$AU342&gt;3.5*Data!$AS342,Data!$AU342&gt;3.5*Data!$AT342,Data!$AS342+Data!$AT342+Data!$AU342&gt;11,Data!$AS342+Data!$AT342&lt;2,Data!$Y342&gt;=18),"3",IF((Data!$AS342&gt;3*Data!$AT342),"1.3",IF(AND(Data!$AT342&gt;3*Data!$AS342,Data!$AT342&gt;2),"2.3","3.3")))))</f>
        <v>1</v>
      </c>
      <c r="BE342" s="30" t="str">
        <f t="array" ref="BE342">XLOOKUP(Data!$O342,Data!$K342:$N342,$K$1:$N$1,"?",0,1)&amp;XLOOKUP(Data!$P342,Data!$K342:$N342,$K$1:$N$1,"?",0,1)&amp;XLOOKUP(Data!$Q342,Data!$K342:$N342,$K$1:$N$1,"?",0,1)</f>
        <v>IDD</v>
      </c>
      <c r="BF342" s="30" t="str">
        <f t="array" ref="BF342">XLOOKUP(Data!$S342,Data!$C342:$F342,$C$1:$F$1,"?",0,1)&amp;XLOOKUP(Data!$T342,Data!$C342:$F342,$C$1:$F$1,"?",0,1)&amp;XLOOKUP(Data!$U342,Data!$C342:$F342,$C$1:$F$1,"?",0,1)</f>
        <v>IDC</v>
      </c>
      <c r="BG342" s="30" t="str">
        <f t="array" ref="BG342">XLOOKUP(Data!$W342,Data!$G342:$J342,$G$1:$J$1,"?",0,1)&amp;XLOOKUP(Data!$X342,Data!$G342:$J342,$G$1:$J$1,"?",0,1)&amp;XLOOKUP(Data!$Y342,Data!$G342:$J342,$G$1:$J$1,"?",0,1)</f>
        <v>ICD</v>
      </c>
      <c r="BH342" s="30" t="str">
        <f>VLOOKUP(LEFT(Data!$BE342,Data!$BB342),'Key 2'!$A$1:$C$40,2,FALSE)</f>
        <v>I</v>
      </c>
      <c r="BI342" s="30" t="str">
        <f>VLOOKUP(LEFT(Data!$BF342,Data!$BC342),'Key 2'!$A$1:$C$40,2,FALSE)</f>
        <v>DIC</v>
      </c>
      <c r="BJ342" s="30" t="str">
        <f>VLOOKUP(LEFT(Data!$BG342,Data!$BD342),'Key 2'!$A$1:$C$40,2,FALSE)</f>
        <v>I</v>
      </c>
      <c r="BK342" s="30" t="str">
        <f>IF(AND(Data!$AV342&gt;=15,Data!$O342&gt;=20),"DG",IF(AND(Data!$AW342&gt;=15,Data!$S342&gt;=20),"MG",IF(AND(Data!$AV342&gt;=15,Data!$W342&gt;=20),"LG","0")))</f>
        <v>DG</v>
      </c>
      <c r="BL342" s="30" t="str">
        <f>IF(AND(Data!$BK342="DG",Data!$AW342&gt;=15,Data!$S342&gt;=20,Data!$BH342&lt;&gt;Data!$BI342),"MG","LG")</f>
        <v>MG</v>
      </c>
      <c r="BM342" s="30" t="str">
        <f>IF(Data!$BK342="DG",Data!$BH342,IF(Data!$BK342="MG",Data!$BI342,Data!$BJ342))</f>
        <v>I</v>
      </c>
      <c r="BN342" s="30" t="str">
        <f>IF(Data!$BL342="DG",Data!$BH342,IF(Data!$BL342="MG",Data!$BI342,Data!$BJ342))</f>
        <v>DIC</v>
      </c>
      <c r="BO342" s="41"/>
      <c r="BP342" s="41"/>
      <c r="BQ342" s="41"/>
      <c r="BR342" s="47"/>
      <c r="BS342" s="48"/>
      <c r="BT342" s="47" t="str">
        <f>VLOOKUP(Data!$BR342,'Key 1'!$B$1:$D$15,2,FALSE)</f>
        <v>TI</v>
      </c>
      <c r="BU342" s="48" t="str">
        <f>VLOOKUP(Data!$BS342,'Key 1'!$B$1:$D$15,2,FALSE)</f>
        <v>TI</v>
      </c>
      <c r="BV342" s="47">
        <f>VLOOKUP(Data!$BR342,'Key 1'!$B$1:$D$15,3,FALSE)</f>
        <v>0</v>
      </c>
      <c r="BW342" s="48">
        <f>VLOOKUP(Data!$BS342,'Key 1'!$B$1:$D$15,3,FALSE)</f>
        <v>0</v>
      </c>
      <c r="BX342" s="41" t="str">
        <f>IF(Data!$BK342="DG",IF(INT(Data!$BB342)-Data!$BB342&lt;0,"Low","High"),IF(Data!$BK342="MG",IF(INT(Data!$BC342)-Data!$BC342&lt;0,"Low","High"),IF(Data!$BK342="LG",IF(INT(Data!$BD342)-Data!$BD342&lt;0,"Low","High"),"High")))</f>
        <v>Low</v>
      </c>
      <c r="BY342" s="41" t="str">
        <f>IF(Data!$BL342="DG",IF(INT(Data!$BB342)-Data!$BB342&lt;0,"Low","High"),IF(Data!$BL342="MG",IF(INT(Data!$BC342)-Data!$BC342&lt;0,"Low","High"),IF(Data!$BL342="LG",IF(INT(Data!$BD342)-Data!$BD342&lt;0,"Low","High"),"High")))</f>
        <v>Low</v>
      </c>
      <c r="BZ342" s="41" t="str">
        <f>IF(AND(Data!$BX342="High",Data!$BY342="High"),"High","Low")</f>
        <v>Low</v>
      </c>
      <c r="CA342" s="41" t="str">
        <f>IF(AND(Data!$BM342=Data!$BT342,Data!$BN342=Data!$BU342),"Matched",IF(Data!$BM342=Data!$BT342,"Sec Missed", IF(Data!$BN342=Data!$BU342," Pri Missed", "Both Missed")))</f>
        <v>Both Missed</v>
      </c>
      <c r="CB342" s="42">
        <v>100.0</v>
      </c>
      <c r="CC342" s="42">
        <v>100.0</v>
      </c>
      <c r="CD342" s="42">
        <v>100.0</v>
      </c>
      <c r="CE342" s="43" t="s">
        <v>1</v>
      </c>
      <c r="CF342" s="43" t="s">
        <v>15</v>
      </c>
      <c r="CG342" s="43" t="s">
        <v>1</v>
      </c>
      <c r="CH342" s="45" t="s">
        <v>1</v>
      </c>
      <c r="CI342" s="43" t="s">
        <v>97</v>
      </c>
      <c r="CJ342" s="42">
        <v>100.0</v>
      </c>
      <c r="CK342" s="43" t="s">
        <v>15</v>
      </c>
      <c r="CL342" s="43" t="s">
        <v>102</v>
      </c>
      <c r="CM342" s="42">
        <v>100.0</v>
      </c>
      <c r="CN342" s="43" t="s">
        <v>99</v>
      </c>
      <c r="CO342" s="1"/>
      <c r="CP342" s="1"/>
      <c r="CQ342" s="1"/>
      <c r="CR342" s="1"/>
      <c r="CS342" s="1"/>
      <c r="CT342" s="1"/>
      <c r="CU342" s="1"/>
    </row>
    <row r="343" ht="48.0" customHeight="1">
      <c r="A343" s="28">
        <v>2095.0</v>
      </c>
      <c r="B343" s="28">
        <v>28.0</v>
      </c>
      <c r="C343" s="28">
        <v>14.0</v>
      </c>
      <c r="D343" s="28">
        <v>12.0</v>
      </c>
      <c r="E343" s="28">
        <v>7.0</v>
      </c>
      <c r="F343" s="28">
        <v>26.0</v>
      </c>
      <c r="G343" s="28">
        <v>12.0</v>
      </c>
      <c r="H343" s="28">
        <v>20.0</v>
      </c>
      <c r="I343" s="28">
        <v>9.0</v>
      </c>
      <c r="J343" s="28">
        <v>18.5</v>
      </c>
      <c r="K343" s="28">
        <v>14.0</v>
      </c>
      <c r="L343" s="28">
        <v>14.0</v>
      </c>
      <c r="M343" s="28">
        <v>7.0</v>
      </c>
      <c r="N343" s="28">
        <v>24.0</v>
      </c>
      <c r="O343" s="31">
        <f>LARGE(Data!$K343:$N343,1)</f>
        <v>24</v>
      </c>
      <c r="P343" s="31">
        <f>LARGE(Data!$K343:$N343,2)</f>
        <v>14</v>
      </c>
      <c r="Q343" s="31">
        <f>LARGE(Data!$K343:$N343,3)</f>
        <v>14</v>
      </c>
      <c r="R343" s="31">
        <f>LARGE(Data!$K343:$N343,4)</f>
        <v>7</v>
      </c>
      <c r="S343" s="32">
        <f>LARGE(Data!$C343:$F343,1)</f>
        <v>26</v>
      </c>
      <c r="T343" s="32">
        <f>LARGE(Data!$C343:$F343,2)</f>
        <v>14</v>
      </c>
      <c r="U343" s="32">
        <f>LARGE(Data!$C343:$F343,3)</f>
        <v>12</v>
      </c>
      <c r="V343" s="32">
        <f>LARGE(Data!$C343:$F343,4)</f>
        <v>7</v>
      </c>
      <c r="W343" s="33">
        <f>LARGE(Data!$G343:$J343,1)</f>
        <v>20</v>
      </c>
      <c r="X343" s="33">
        <f>LARGE(Data!$G343:$J343,2)</f>
        <v>18.5</v>
      </c>
      <c r="Y343" s="33">
        <f>LARGE(Data!$G343:$J343,3)</f>
        <v>12</v>
      </c>
      <c r="Z343" s="33">
        <f>LARGE(Data!$G343:$J343,4)</f>
        <v>9</v>
      </c>
      <c r="AA343" s="30">
        <f>Data!$O343-Data!$P343</f>
        <v>10</v>
      </c>
      <c r="AB343" s="30">
        <f>Data!$P343-Data!$Q343</f>
        <v>0</v>
      </c>
      <c r="AC343" s="30">
        <f>Data!$Q343-Data!$R343</f>
        <v>7</v>
      </c>
      <c r="AD343" s="30">
        <f>(Data!$AA343+Data!$AB343)/SUM(Data!$AA343:$AC343)</f>
        <v>0.5882352941</v>
      </c>
      <c r="AE343" s="31">
        <f>Data!$AA343^2/SQRT(Data!$AA343^2+Data!$AB343^2+Data!$AC343^2)</f>
        <v>8.192319205</v>
      </c>
      <c r="AF343" s="31">
        <f>Data!$AB343^2/SQRT(Data!$AA343^2+Data!$AB343^2+Data!$AC343^2)</f>
        <v>0</v>
      </c>
      <c r="AG343" s="31">
        <f>Data!$AC343^2/SQRT(Data!$AA343^2+Data!$AB343^2+Data!$AC343^2)</f>
        <v>4.014236411</v>
      </c>
      <c r="AH343" s="30">
        <f>Data!$S343-Data!$T343</f>
        <v>12</v>
      </c>
      <c r="AI343" s="30">
        <f>Data!$T343-Data!$U343</f>
        <v>2</v>
      </c>
      <c r="AJ343" s="30">
        <f>Data!$U343-Data!$V343</f>
        <v>5</v>
      </c>
      <c r="AK343" s="30">
        <f>(Data!$AH343+Data!$AI343)/(Data!$AH343+Data!$AI343+Data!$AJ343)</f>
        <v>0.7368421053</v>
      </c>
      <c r="AL343" s="32">
        <f>Data!$AH343^2/SQRT(Data!$AH343^2+Data!$AI343^2+Data!$AJ343^2)</f>
        <v>10.94811727</v>
      </c>
      <c r="AM343" s="32">
        <f>Data!$AI343^2/SQRT(Data!$AH343^2+Data!$AI343^2+Data!$AJ343^2)</f>
        <v>0.3041143685</v>
      </c>
      <c r="AN343" s="32">
        <f>Data!$AJ343^2/SQRT(Data!$AH343^2+Data!$AI343^2+Data!$AJ343^2)</f>
        <v>1.900714803</v>
      </c>
      <c r="AO343" s="30">
        <f>Data!$W343-Data!$X343</f>
        <v>1.5</v>
      </c>
      <c r="AP343" s="30">
        <f>Data!$X343-Data!$Y343</f>
        <v>6.5</v>
      </c>
      <c r="AQ343" s="30">
        <f>Data!$Y343-Data!$Z343</f>
        <v>3</v>
      </c>
      <c r="AR343" s="30">
        <f>(Data!$AO343+Data!$AP343)/(Data!$AO343+Data!$AP343+Data!$AQ343)</f>
        <v>0.7272727273</v>
      </c>
      <c r="AS343" s="33">
        <f>Data!$AO343^2/SQRT(Data!$AO343^2+Data!$AP343^2+Data!$AQ343^2)</f>
        <v>0.3076136672</v>
      </c>
      <c r="AT343" s="33">
        <f>Data!$AP343^2/SQRT(Data!$AO343^2+Data!$AP343^2+Data!$AQ343^2)</f>
        <v>5.776301083</v>
      </c>
      <c r="AU343" s="33">
        <f>Data!$AQ343^2/SQRT(Data!$AO343^2+Data!$AP343^2+Data!$AQ343^2)</f>
        <v>1.230454669</v>
      </c>
      <c r="AV343" s="34">
        <f>_xlfn.VAR.P(Data!$K343:$N343)</f>
        <v>36.6875</v>
      </c>
      <c r="AW343" s="35">
        <f>_xlfn.VAR.P(Data!$C343:$F343)</f>
        <v>48.6875</v>
      </c>
      <c r="AX343" s="36">
        <f>_xlfn.VAR.P(Data!$G343:$J343)</f>
        <v>20.546875</v>
      </c>
      <c r="AY343" s="46"/>
      <c r="AZ343" s="38"/>
      <c r="BA343" s="39"/>
      <c r="BB343" s="30" t="str">
        <f>IF(AND(Data!$AE343&gt;Data!$AF343,Data!$AE343&gt;Data!$AG343),"1",IF(AND(Data!$AF343&gt;Data!$AE343,Data!$AF343&gt;Data!$AG343),IF(Data!$AF343&lt;2.5*Data!$AE343,"1.2",IF(OR(Data!$AE343&gt;2.5,Data!$AE343+Data!$AF343+Data!$AG343&lt;9),"2.2","2")),IF(AND(Data!$AG343&gt;3.5*Data!$AE343,Data!$AG343&gt;3.5*Data!$AF343,Data!$AE343+Data!$AF343+Data!$AG343&gt;11,Data!$AE343+Data!$AF343&lt;2,Data!$Q343&gt;=18),"3",IF((Data!$AE343&gt;3*Data!$AF343),"1.3",IF(AND(Data!$AF343&gt;3*Data!$AE343,Data!$AF343&gt;2),"2.3","3.3")))))</f>
        <v>1</v>
      </c>
      <c r="BC343" s="30" t="str">
        <f>IF(AND(Data!$AL343&gt;Data!$AM343,Data!$AL343&gt;Data!$AN343),"1",IF(AND(Data!$AM343&gt;Data!$AL343,Data!$AM343&gt;Data!$AN343),IF(Data!$AM343&lt;2.5*Data!$AL343,"1.2",IF(OR(Data!$AL343&gt;2.5,Data!$AL343+Data!$AM343+Data!$AN343&lt;9),"2.2","2")),IF(AND(Data!$AN343&gt;3.5*Data!$AL343,Data!$AN343&gt;3.5*Data!$AM343,Data!$AL343+Data!$AM343+Data!$AN343&gt;11,Data!$AL343+Data!$AM343&lt;2,Data!$U343&gt;=18),"3",IF((Data!$AL343&gt;3*Data!$AM343),"1.3",IF(AND(Data!$AM343&gt;3*Data!$AL343,Data!$AM343&gt;2),"2.3","3.3")))))</f>
        <v>1</v>
      </c>
      <c r="BD343" s="30" t="str">
        <f>IF(AND(Data!$AS343&gt;Data!$AT343,Data!$AS343&gt;Data!$AU343),"1",IF(AND(Data!$AT343&gt;Data!$AS343,Data!$AT343&gt;Data!$AU343),IF(Data!$AT343&lt;2.5*Data!$AS343,"1.2",IF(OR(Data!$AS343&gt;2.5,Data!$AS343+Data!$AT343+Data!$AU343&lt;9),"2.2","2")),IF(AND(Data!$AU343&gt;3.5*Data!$AS343,Data!$AU343&gt;3.5*Data!$AT343,Data!$AS343+Data!$AT343+Data!$AU343&gt;11,Data!$AS343+Data!$AT343&lt;2,Data!$Y343&gt;=18),"3",IF((Data!$AS343&gt;3*Data!$AT343),"1.3",IF(AND(Data!$AT343&gt;3*Data!$AS343,Data!$AT343&gt;2),"2.3","3.3")))))</f>
        <v>2.2</v>
      </c>
      <c r="BE343" s="30" t="str">
        <f t="array" ref="BE343">XLOOKUP(Data!$O343,Data!$K343:$N343,$K$1:$N$1,"?",0,1)&amp;XLOOKUP(Data!$P343,Data!$K343:$N343,$K$1:$N$1,"?",0,1)&amp;XLOOKUP(Data!$Q343,Data!$K343:$N343,$K$1:$N$1,"?",0,1)</f>
        <v>CDD</v>
      </c>
      <c r="BF343" s="30" t="str">
        <f t="array" ref="BF343">XLOOKUP(Data!$S343,Data!$C343:$F343,$C$1:$F$1,"?",0,1)&amp;XLOOKUP(Data!$T343,Data!$C343:$F343,$C$1:$F$1,"?",0,1)&amp;XLOOKUP(Data!$U343,Data!$C343:$F343,$C$1:$F$1,"?",0,1)</f>
        <v>CDI</v>
      </c>
      <c r="BG343" s="30" t="str">
        <f t="array" ref="BG343">XLOOKUP(Data!$W343,Data!$G343:$J343,$G$1:$J$1,"?",0,1)&amp;XLOOKUP(Data!$X343,Data!$G343:$J343,$G$1:$J$1,"?",0,1)&amp;XLOOKUP(Data!$Y343,Data!$G343:$J343,$G$1:$J$1,"?",0,1)</f>
        <v>ICD</v>
      </c>
      <c r="BH343" s="30" t="str">
        <f>VLOOKUP(LEFT(Data!$BE343,Data!$BB343),'Key 2'!$A$1:$C$40,2,FALSE)</f>
        <v>C</v>
      </c>
      <c r="BI343" s="30" t="str">
        <f>VLOOKUP(LEFT(Data!$BF343,Data!$BC343),'Key 2'!$A$1:$C$40,2,FALSE)</f>
        <v>C</v>
      </c>
      <c r="BJ343" s="30" t="str">
        <f>VLOOKUP(LEFT(Data!$BG343,Data!$BD343),'Key 2'!$A$1:$C$40,2,FALSE)</f>
        <v>IC</v>
      </c>
      <c r="BK343" s="30" t="str">
        <f>IF(AND(Data!$AV343&gt;=15,Data!$O343&gt;=20),"DG",IF(AND(Data!$AW343&gt;=15,Data!$S343&gt;=20),"MG",IF(AND(Data!$AV343&gt;=15,Data!$W343&gt;=20),"LG","0")))</f>
        <v>DG</v>
      </c>
      <c r="BL343" s="30" t="str">
        <f>IF(AND(Data!$BK343="DG",Data!$AW343&gt;=15,Data!$S343&gt;=20,Data!$BH343&lt;&gt;Data!$BI343),"MG","LG")</f>
        <v>LG</v>
      </c>
      <c r="BM343" s="30" t="str">
        <f>IF(Data!$BK343="DG",Data!$BH343,IF(Data!$BK343="MG",Data!$BI343,Data!$BJ343))</f>
        <v>C</v>
      </c>
      <c r="BN343" s="30" t="str">
        <f>IF(Data!$BL343="DG",Data!$BH343,IF(Data!$BL343="MG",Data!$BI343,Data!$BJ343))</f>
        <v>IC</v>
      </c>
      <c r="BO343" s="41"/>
      <c r="BP343" s="41"/>
      <c r="BQ343" s="41"/>
      <c r="BR343" s="41"/>
      <c r="BS343" s="41"/>
      <c r="BT343" s="41" t="str">
        <f>VLOOKUP(Data!$BR343,'Key 1'!$B$1:$D$15,2,FALSE)</f>
        <v>TI</v>
      </c>
      <c r="BU343" s="41" t="str">
        <f>VLOOKUP(Data!$BS343,'Key 1'!$B$1:$D$15,2,FALSE)</f>
        <v>TI</v>
      </c>
      <c r="BV343" s="41">
        <f>VLOOKUP(Data!$BR343,'Key 1'!$B$1:$D$15,3,FALSE)</f>
        <v>0</v>
      </c>
      <c r="BW343" s="41">
        <f>VLOOKUP(Data!$BS343,'Key 1'!$B$1:$D$15,3,FALSE)</f>
        <v>0</v>
      </c>
      <c r="BX343" s="41" t="str">
        <f>IF(Data!$BK343="DG",IF(INT(Data!$BB343)-Data!$BB343&lt;0,"Low","High"),IF(Data!$BK343="MG",IF(INT(Data!$BC343)-Data!$BC343&lt;0,"Low","High"),IF(Data!$BK343="LG",IF(INT(Data!$BD343)-Data!$BD343&lt;0,"Low","High"),"High")))</f>
        <v>High</v>
      </c>
      <c r="BY343" s="41" t="str">
        <f>IF(Data!$BL343="DG",IF(INT(Data!$BB343)-Data!$BB343&lt;0,"Low","High"),IF(Data!$BL343="MG",IF(INT(Data!$BC343)-Data!$BC343&lt;0,"Low","High"),IF(Data!$BL343="LG",IF(INT(Data!$BD343)-Data!$BD343&lt;0,"Low","High"),"High")))</f>
        <v>Low</v>
      </c>
      <c r="BZ343" s="41" t="str">
        <f>IF(AND(Data!$BX343="High",Data!$BY343="High"),"High","Low")</f>
        <v>Low</v>
      </c>
      <c r="CA343" s="41" t="str">
        <f>IF(AND(Data!$BM343=Data!$BT343,Data!$BN343=Data!$BU343),"Matched",IF(Data!$BM343=Data!$BT343,"Sec Missed", IF(Data!$BN343=Data!$BU343," Pri Missed", "Both Missed")))</f>
        <v>Both Missed</v>
      </c>
      <c r="CB343" s="42">
        <v>100.0</v>
      </c>
      <c r="CC343" s="42">
        <v>100.0</v>
      </c>
      <c r="CD343" s="42">
        <v>100.0</v>
      </c>
      <c r="CE343" s="43" t="s">
        <v>3</v>
      </c>
      <c r="CF343" s="43" t="s">
        <v>3</v>
      </c>
      <c r="CG343" s="43" t="s">
        <v>96</v>
      </c>
      <c r="CH343" s="45" t="s">
        <v>3</v>
      </c>
      <c r="CI343" s="43" t="s">
        <v>97</v>
      </c>
      <c r="CJ343" s="42">
        <v>100.0</v>
      </c>
      <c r="CK343" s="43" t="s">
        <v>96</v>
      </c>
      <c r="CL343" s="43" t="s">
        <v>98</v>
      </c>
      <c r="CM343" s="42">
        <v>100.0</v>
      </c>
      <c r="CN343" s="43" t="s">
        <v>103</v>
      </c>
      <c r="CO343" s="1"/>
      <c r="CP343" s="1"/>
      <c r="CQ343" s="1"/>
      <c r="CR343" s="1"/>
      <c r="CS343" s="1"/>
      <c r="CT343" s="1"/>
      <c r="CU343" s="1"/>
    </row>
    <row r="344" ht="48.0" customHeight="1">
      <c r="A344" s="28">
        <v>2096.0</v>
      </c>
      <c r="B344" s="28">
        <v>28.0</v>
      </c>
      <c r="C344" s="28">
        <v>22.5</v>
      </c>
      <c r="D344" s="28">
        <v>22.0</v>
      </c>
      <c r="E344" s="28">
        <v>7.0</v>
      </c>
      <c r="F344" s="28">
        <v>16.0</v>
      </c>
      <c r="G344" s="28">
        <v>25.0</v>
      </c>
      <c r="H344" s="28">
        <v>4.0</v>
      </c>
      <c r="I344" s="28">
        <v>7.0</v>
      </c>
      <c r="J344" s="28">
        <v>22.0</v>
      </c>
      <c r="K344" s="28">
        <v>23.5</v>
      </c>
      <c r="L344" s="28">
        <v>12.0</v>
      </c>
      <c r="M344" s="28">
        <v>6.0</v>
      </c>
      <c r="N344" s="28">
        <v>19.0</v>
      </c>
      <c r="O344" s="31">
        <f>LARGE(Data!$K344:$N344,1)</f>
        <v>23.5</v>
      </c>
      <c r="P344" s="31">
        <f>LARGE(Data!$K344:$N344,2)</f>
        <v>19</v>
      </c>
      <c r="Q344" s="31">
        <f>LARGE(Data!$K344:$N344,3)</f>
        <v>12</v>
      </c>
      <c r="R344" s="31">
        <f>LARGE(Data!$K344:$N344,4)</f>
        <v>6</v>
      </c>
      <c r="S344" s="32">
        <f>LARGE(Data!$C344:$F344,1)</f>
        <v>22.5</v>
      </c>
      <c r="T344" s="32">
        <f>LARGE(Data!$C344:$F344,2)</f>
        <v>22</v>
      </c>
      <c r="U344" s="32">
        <f>LARGE(Data!$C344:$F344,3)</f>
        <v>16</v>
      </c>
      <c r="V344" s="32">
        <f>LARGE(Data!$C344:$F344,4)</f>
        <v>7</v>
      </c>
      <c r="W344" s="33">
        <f>LARGE(Data!$G344:$J344,1)</f>
        <v>25</v>
      </c>
      <c r="X344" s="33">
        <f>LARGE(Data!$G344:$J344,2)</f>
        <v>22</v>
      </c>
      <c r="Y344" s="33">
        <f>LARGE(Data!$G344:$J344,3)</f>
        <v>7</v>
      </c>
      <c r="Z344" s="33">
        <f>LARGE(Data!$G344:$J344,4)</f>
        <v>4</v>
      </c>
      <c r="AA344" s="30">
        <f>Data!$O344-Data!$P344</f>
        <v>4.5</v>
      </c>
      <c r="AB344" s="30">
        <f>Data!$P344-Data!$Q344</f>
        <v>7</v>
      </c>
      <c r="AC344" s="30">
        <f>Data!$Q344-Data!$R344</f>
        <v>6</v>
      </c>
      <c r="AD344" s="30">
        <f>(Data!$AA344+Data!$AB344)/SUM(Data!$AA344:$AC344)</f>
        <v>0.6571428571</v>
      </c>
      <c r="AE344" s="31">
        <f>Data!$AA344^2/SQRT(Data!$AA344^2+Data!$AB344^2+Data!$AC344^2)</f>
        <v>1.973849224</v>
      </c>
      <c r="AF344" s="31">
        <f>Data!$AB344^2/SQRT(Data!$AA344^2+Data!$AB344^2+Data!$AC344^2)</f>
        <v>4.776227753</v>
      </c>
      <c r="AG344" s="31">
        <f>Data!$AC344^2/SQRT(Data!$AA344^2+Data!$AB344^2+Data!$AC344^2)</f>
        <v>3.509065288</v>
      </c>
      <c r="AH344" s="30">
        <f>Data!$S344-Data!$T344</f>
        <v>0.5</v>
      </c>
      <c r="AI344" s="30">
        <f>Data!$T344-Data!$U344</f>
        <v>6</v>
      </c>
      <c r="AJ344" s="30">
        <f>Data!$U344-Data!$V344</f>
        <v>9</v>
      </c>
      <c r="AK344" s="30">
        <f>(Data!$AH344+Data!$AI344)/(Data!$AH344+Data!$AI344+Data!$AJ344)</f>
        <v>0.4193548387</v>
      </c>
      <c r="AL344" s="32">
        <f>Data!$AH344^2/SQRT(Data!$AH344^2+Data!$AI344^2+Data!$AJ344^2)</f>
        <v>0.02308785483</v>
      </c>
      <c r="AM344" s="32">
        <f>Data!$AI344^2/SQRT(Data!$AH344^2+Data!$AI344^2+Data!$AJ344^2)</f>
        <v>3.324651095</v>
      </c>
      <c r="AN344" s="32">
        <f>Data!$AJ344^2/SQRT(Data!$AH344^2+Data!$AI344^2+Data!$AJ344^2)</f>
        <v>7.480464964</v>
      </c>
      <c r="AO344" s="30">
        <f>Data!$W344-Data!$X344</f>
        <v>3</v>
      </c>
      <c r="AP344" s="30">
        <f>Data!$X344-Data!$Y344</f>
        <v>15</v>
      </c>
      <c r="AQ344" s="30">
        <f>Data!$Y344-Data!$Z344</f>
        <v>3</v>
      </c>
      <c r="AR344" s="30">
        <f>(Data!$AO344+Data!$AP344)/(Data!$AO344+Data!$AP344+Data!$AQ344)</f>
        <v>0.8571428571</v>
      </c>
      <c r="AS344" s="33">
        <f>Data!$AO344^2/SQRT(Data!$AO344^2+Data!$AP344^2+Data!$AQ344^2)</f>
        <v>0.5773502692</v>
      </c>
      <c r="AT344" s="33">
        <f>Data!$AP344^2/SQRT(Data!$AO344^2+Data!$AP344^2+Data!$AQ344^2)</f>
        <v>14.43375673</v>
      </c>
      <c r="AU344" s="33">
        <f>Data!$AQ344^2/SQRT(Data!$AO344^2+Data!$AP344^2+Data!$AQ344^2)</f>
        <v>0.5773502692</v>
      </c>
      <c r="AV344" s="34">
        <f>_xlfn.VAR.P(Data!$K344:$N344)</f>
        <v>44.546875</v>
      </c>
      <c r="AW344" s="50">
        <f>_xlfn.VAR.P(Data!$C344:$F344)</f>
        <v>39.046875</v>
      </c>
      <c r="AX344" s="36">
        <f>_xlfn.VAR.P(Data!$G344:$J344)</f>
        <v>83.25</v>
      </c>
      <c r="AY344" s="46"/>
      <c r="AZ344" s="38"/>
      <c r="BA344" s="39"/>
      <c r="BB344" s="30" t="str">
        <f>IF(AND(Data!$AE344&gt;Data!$AF344,Data!$AE344&gt;Data!$AG344),"1",IF(AND(Data!$AF344&gt;Data!$AE344,Data!$AF344&gt;Data!$AG344),IF(Data!$AF344&lt;2.5*Data!$AE344,"1.2",IF(OR(Data!$AE344&gt;2.5,Data!$AE344+Data!$AF344+Data!$AG344&lt;9),"2.2","2")),IF(AND(Data!$AG344&gt;3.5*Data!$AE344,Data!$AG344&gt;3.5*Data!$AF344,Data!$AE344+Data!$AF344+Data!$AG344&gt;11,Data!$AE344+Data!$AF344&lt;2,Data!$Q344&gt;=18),"3",IF((Data!$AE344&gt;3*Data!$AF344),"1.3",IF(AND(Data!$AF344&gt;3*Data!$AE344,Data!$AF344&gt;2),"2.3","3.3")))))</f>
        <v>1.2</v>
      </c>
      <c r="BC344" s="30" t="str">
        <f>IF(AND(Data!$AL344&gt;Data!$AM344,Data!$AL344&gt;Data!$AN344),"1",IF(AND(Data!$AM344&gt;Data!$AL344,Data!$AM344&gt;Data!$AN344),IF(Data!$AM344&lt;2.5*Data!$AL344,"1.2",IF(OR(Data!$AL344&gt;2.5,Data!$AL344+Data!$AM344+Data!$AN344&lt;9),"2.2","2")),IF(AND(Data!$AN344&gt;3.5*Data!$AL344,Data!$AN344&gt;3.5*Data!$AM344,Data!$AL344+Data!$AM344+Data!$AN344&gt;11,Data!$AL344+Data!$AM344&lt;2,Data!$U344&gt;=18),"3",IF((Data!$AL344&gt;3*Data!$AM344),"1.3",IF(AND(Data!$AM344&gt;3*Data!$AL344,Data!$AM344&gt;2),"2.3","3.3")))))</f>
        <v>2.3</v>
      </c>
      <c r="BD344" s="30" t="str">
        <f>IF(AND(Data!$AS344&gt;Data!$AT344,Data!$AS344&gt;Data!$AU344),"1",IF(AND(Data!$AT344&gt;Data!$AS344,Data!$AT344&gt;Data!$AU344),IF(Data!$AT344&lt;2.5*Data!$AS344,"1.2",IF(OR(Data!$AS344&gt;2.5,Data!$AS344+Data!$AT344+Data!$AU344&lt;9),"2.2","2")),IF(AND(Data!$AU344&gt;3.5*Data!$AS344,Data!$AU344&gt;3.5*Data!$AT344,Data!$AS344+Data!$AT344+Data!$AU344&gt;11,Data!$AS344+Data!$AT344&lt;2,Data!$Y344&gt;=18),"3",IF((Data!$AS344&gt;3*Data!$AT344),"1.3",IF(AND(Data!$AT344&gt;3*Data!$AS344,Data!$AT344&gt;2),"2.3","3.3")))))</f>
        <v>2</v>
      </c>
      <c r="BE344" s="30" t="str">
        <f t="array" ref="BE344">XLOOKUP(Data!$O344,Data!$K344:$N344,$K$1:$N$1,"?",0,1)&amp;XLOOKUP(Data!$P344,Data!$K344:$N344,$K$1:$N$1,"?",0,1)&amp;XLOOKUP(Data!$Q344,Data!$K344:$N344,$K$1:$N$1,"?",0,1)</f>
        <v>DCI</v>
      </c>
      <c r="BF344" s="30" t="str">
        <f t="array" ref="BF344">XLOOKUP(Data!$S344,Data!$C344:$F344,$C$1:$F$1,"?",0,1)&amp;XLOOKUP(Data!$T344,Data!$C344:$F344,$C$1:$F$1,"?",0,1)&amp;XLOOKUP(Data!$U344,Data!$C344:$F344,$C$1:$F$1,"?",0,1)</f>
        <v>DIC</v>
      </c>
      <c r="BG344" s="30" t="str">
        <f t="array" ref="BG344">XLOOKUP(Data!$W344,Data!$G344:$J344,$G$1:$J$1,"?",0,1)&amp;XLOOKUP(Data!$X344,Data!$G344:$J344,$G$1:$J$1,"?",0,1)&amp;XLOOKUP(Data!$Y344,Data!$G344:$J344,$G$1:$J$1,"?",0,1)</f>
        <v>DCS</v>
      </c>
      <c r="BH344" s="30" t="str">
        <f>VLOOKUP(LEFT(Data!$BE344,Data!$BB344),'Key 2'!$A$1:$C$40,2,FALSE)</f>
        <v>D</v>
      </c>
      <c r="BI344" s="30" t="str">
        <f>VLOOKUP(LEFT(Data!$BF344,Data!$BC344),'Key 2'!$A$1:$C$40,2,FALSE)</f>
        <v>DI</v>
      </c>
      <c r="BJ344" s="30" t="str">
        <f>VLOOKUP(LEFT(Data!$BG344,Data!$BD344),'Key 2'!$A$1:$C$40,2,FALSE)</f>
        <v>DC</v>
      </c>
      <c r="BK344" s="30" t="str">
        <f>IF(AND(Data!$AV344&gt;=15,Data!$O344&gt;=20),"DG",IF(AND(Data!$AW344&gt;=15,Data!$S344&gt;=20),"MG",IF(AND(Data!$AV344&gt;=15,Data!$W344&gt;=20),"LG","0")))</f>
        <v>DG</v>
      </c>
      <c r="BL344" s="30" t="str">
        <f>IF(AND(Data!$BK344="DG",Data!$AW344&gt;=15,Data!$S344&gt;=20,Data!$BH344&lt;&gt;Data!$BI344),"MG","LG")</f>
        <v>MG</v>
      </c>
      <c r="BM344" s="30" t="str">
        <f>IF(Data!$BK344="DG",Data!$BH344,IF(Data!$BK344="MG",Data!$BI344,Data!$BJ344))</f>
        <v>D</v>
      </c>
      <c r="BN344" s="30" t="str">
        <f>IF(Data!$BL344="DG",Data!$BH344,IF(Data!$BL344="MG",Data!$BI344,Data!$BJ344))</f>
        <v>DI</v>
      </c>
      <c r="BO344" s="41"/>
      <c r="BP344" s="41"/>
      <c r="BQ344" s="41"/>
      <c r="BR344" s="41"/>
      <c r="BS344" s="41"/>
      <c r="BT344" s="41" t="str">
        <f>VLOOKUP(Data!$BR344,'Key 1'!$B$1:$D$15,2,FALSE)</f>
        <v>TI</v>
      </c>
      <c r="BU344" s="41" t="str">
        <f>VLOOKUP(Data!$BS344,'Key 1'!$B$1:$D$15,2,FALSE)</f>
        <v>TI</v>
      </c>
      <c r="BV344" s="41">
        <f>VLOOKUP(Data!$BR344,'Key 1'!$B$1:$D$15,3,FALSE)</f>
        <v>0</v>
      </c>
      <c r="BW344" s="41">
        <f>VLOOKUP(Data!$BS344,'Key 1'!$B$1:$D$15,3,FALSE)</f>
        <v>0</v>
      </c>
      <c r="BX344" s="41" t="str">
        <f>IF(Data!$BK344="DG",IF(INT(Data!$BB344)-Data!$BB344&lt;0,"Low","High"),IF(Data!$BK344="MG",IF(INT(Data!$BC344)-Data!$BC344&lt;0,"Low","High"),IF(Data!$BK344="LG",IF(INT(Data!$BD344)-Data!$BD344&lt;0,"Low","High"),"High")))</f>
        <v>Low</v>
      </c>
      <c r="BY344" s="41" t="str">
        <f>IF(Data!$BL344="DG",IF(INT(Data!$BB344)-Data!$BB344&lt;0,"Low","High"),IF(Data!$BL344="MG",IF(INT(Data!$BC344)-Data!$BC344&lt;0,"Low","High"),IF(Data!$BL344="LG",IF(INT(Data!$BD344)-Data!$BD344&lt;0,"Low","High"),"High")))</f>
        <v>Low</v>
      </c>
      <c r="BZ344" s="41" t="str">
        <f>IF(AND(Data!$BX344="High",Data!$BY344="High"),"High","Low")</f>
        <v>Low</v>
      </c>
      <c r="CA344" s="41" t="str">
        <f>IF(AND(Data!$BM344=Data!$BT344,Data!$BN344=Data!$BU344),"Matched",IF(Data!$BM344=Data!$BT344,"Sec Missed", IF(Data!$BN344=Data!$BU344," Pri Missed", "Both Missed")))</f>
        <v>Both Missed</v>
      </c>
      <c r="CB344" s="42">
        <v>100.0</v>
      </c>
      <c r="CC344" s="42">
        <v>100.0</v>
      </c>
      <c r="CD344" s="42">
        <v>100.0</v>
      </c>
      <c r="CE344" s="43" t="s">
        <v>17</v>
      </c>
      <c r="CF344" s="43" t="s">
        <v>15</v>
      </c>
      <c r="CG344" s="43" t="s">
        <v>17</v>
      </c>
      <c r="CH344" s="45" t="s">
        <v>17</v>
      </c>
      <c r="CI344" s="43" t="s">
        <v>97</v>
      </c>
      <c r="CJ344" s="42">
        <v>100.0</v>
      </c>
      <c r="CK344" s="43" t="s">
        <v>15</v>
      </c>
      <c r="CL344" s="43" t="s">
        <v>102</v>
      </c>
      <c r="CM344" s="42">
        <v>100.0</v>
      </c>
      <c r="CN344" s="43" t="s">
        <v>99</v>
      </c>
      <c r="CO344" s="1"/>
      <c r="CP344" s="1"/>
      <c r="CQ344" s="1"/>
      <c r="CR344" s="1"/>
      <c r="CS344" s="1"/>
      <c r="CT344" s="1"/>
      <c r="CU344" s="1"/>
    </row>
    <row r="345" ht="48.0" customHeight="1">
      <c r="A345" s="28">
        <v>2098.0</v>
      </c>
      <c r="B345" s="28">
        <v>23.0</v>
      </c>
      <c r="C345" s="28">
        <v>14.0</v>
      </c>
      <c r="D345" s="28">
        <v>14.0</v>
      </c>
      <c r="E345" s="28">
        <v>11.0</v>
      </c>
      <c r="F345" s="28">
        <v>13.0</v>
      </c>
      <c r="G345" s="28">
        <v>20.0</v>
      </c>
      <c r="H345" s="28">
        <v>12.0</v>
      </c>
      <c r="I345" s="28">
        <v>22.0</v>
      </c>
      <c r="J345" s="28">
        <v>18.5</v>
      </c>
      <c r="K345" s="28">
        <v>16.0</v>
      </c>
      <c r="L345" s="28">
        <v>12.0</v>
      </c>
      <c r="M345" s="28">
        <v>14.0</v>
      </c>
      <c r="N345" s="28">
        <v>16.0</v>
      </c>
      <c r="O345" s="31">
        <f>LARGE(Data!$K345:$N345,1)</f>
        <v>16</v>
      </c>
      <c r="P345" s="31">
        <f>LARGE(Data!$K345:$N345,2)</f>
        <v>16</v>
      </c>
      <c r="Q345" s="31">
        <f>LARGE(Data!$K345:$N345,3)</f>
        <v>14</v>
      </c>
      <c r="R345" s="31">
        <f>LARGE(Data!$K345:$N345,4)</f>
        <v>12</v>
      </c>
      <c r="S345" s="32">
        <f>LARGE(Data!$C345:$F345,1)</f>
        <v>14</v>
      </c>
      <c r="T345" s="32">
        <f>LARGE(Data!$C345:$F345,2)</f>
        <v>14</v>
      </c>
      <c r="U345" s="32">
        <f>LARGE(Data!$C345:$F345,3)</f>
        <v>13</v>
      </c>
      <c r="V345" s="32">
        <f>LARGE(Data!$C345:$F345,4)</f>
        <v>11</v>
      </c>
      <c r="W345" s="33">
        <f>LARGE(Data!$G345:$J345,1)</f>
        <v>22</v>
      </c>
      <c r="X345" s="33">
        <f>LARGE(Data!$G345:$J345,2)</f>
        <v>20</v>
      </c>
      <c r="Y345" s="33">
        <f>LARGE(Data!$G345:$J345,3)</f>
        <v>18.5</v>
      </c>
      <c r="Z345" s="33">
        <f>LARGE(Data!$G345:$J345,4)</f>
        <v>12</v>
      </c>
      <c r="AA345" s="30">
        <f>Data!$O345-Data!$P345</f>
        <v>0</v>
      </c>
      <c r="AB345" s="30">
        <f>Data!$P345-Data!$Q345</f>
        <v>2</v>
      </c>
      <c r="AC345" s="30">
        <f>Data!$Q345-Data!$R345</f>
        <v>2</v>
      </c>
      <c r="AD345" s="30">
        <f>(Data!$AA345+Data!$AB345)/SUM(Data!$AA345:$AC345)</f>
        <v>0.5</v>
      </c>
      <c r="AE345" s="31">
        <f>Data!$AA345^2/SQRT(Data!$AA345^2+Data!$AB345^2+Data!$AC345^2)</f>
        <v>0</v>
      </c>
      <c r="AF345" s="31">
        <f>Data!$AB345^2/SQRT(Data!$AA345^2+Data!$AB345^2+Data!$AC345^2)</f>
        <v>1.414213562</v>
      </c>
      <c r="AG345" s="31">
        <f>Data!$AC345^2/SQRT(Data!$AA345^2+Data!$AB345^2+Data!$AC345^2)</f>
        <v>1.414213562</v>
      </c>
      <c r="AH345" s="30">
        <f>Data!$S345-Data!$T345</f>
        <v>0</v>
      </c>
      <c r="AI345" s="30">
        <f>Data!$T345-Data!$U345</f>
        <v>1</v>
      </c>
      <c r="AJ345" s="30">
        <f>Data!$U345-Data!$V345</f>
        <v>2</v>
      </c>
      <c r="AK345" s="30">
        <f>(Data!$AH345+Data!$AI345)/(Data!$AH345+Data!$AI345+Data!$AJ345)</f>
        <v>0.3333333333</v>
      </c>
      <c r="AL345" s="32">
        <f>Data!$AH345^2/SQRT(Data!$AH345^2+Data!$AI345^2+Data!$AJ345^2)</f>
        <v>0</v>
      </c>
      <c r="AM345" s="32">
        <f>Data!$AI345^2/SQRT(Data!$AH345^2+Data!$AI345^2+Data!$AJ345^2)</f>
        <v>0.4472135955</v>
      </c>
      <c r="AN345" s="32">
        <f>Data!$AJ345^2/SQRT(Data!$AH345^2+Data!$AI345^2+Data!$AJ345^2)</f>
        <v>1.788854382</v>
      </c>
      <c r="AO345" s="30">
        <f>Data!$W345-Data!$X345</f>
        <v>2</v>
      </c>
      <c r="AP345" s="30">
        <f>Data!$X345-Data!$Y345</f>
        <v>1.5</v>
      </c>
      <c r="AQ345" s="30">
        <f>Data!$Y345-Data!$Z345</f>
        <v>6.5</v>
      </c>
      <c r="AR345" s="30">
        <f>(Data!$AO345+Data!$AP345)/(Data!$AO345+Data!$AP345+Data!$AQ345)</f>
        <v>0.35</v>
      </c>
      <c r="AS345" s="33">
        <f>Data!$AO345^2/SQRT(Data!$AO345^2+Data!$AP345^2+Data!$AQ345^2)</f>
        <v>0.5743665269</v>
      </c>
      <c r="AT345" s="33">
        <f>Data!$AP345^2/SQRT(Data!$AO345^2+Data!$AP345^2+Data!$AQ345^2)</f>
        <v>0.3230811714</v>
      </c>
      <c r="AU345" s="33">
        <f>Data!$AQ345^2/SQRT(Data!$AO345^2+Data!$AP345^2+Data!$AQ345^2)</f>
        <v>6.06674644</v>
      </c>
      <c r="AV345" s="34">
        <f>_xlfn.VAR.P(Data!$K345:$N345)</f>
        <v>2.75</v>
      </c>
      <c r="AW345" s="35">
        <f>_xlfn.VAR.P(Data!$C345:$F345)</f>
        <v>1.5</v>
      </c>
      <c r="AX345" s="36">
        <f>_xlfn.VAR.P(Data!$G345:$J345)</f>
        <v>14.046875</v>
      </c>
      <c r="AY345" s="46"/>
      <c r="AZ345" s="38"/>
      <c r="BA345" s="39"/>
      <c r="BB345" s="30" t="str">
        <f>IF(AND(Data!$AE345&gt;Data!$AF345,Data!$AE345&gt;Data!$AG345),"1",IF(AND(Data!$AF345&gt;Data!$AE345,Data!$AF345&gt;Data!$AG345),IF(Data!$AF345&lt;2.5*Data!$AE345,"1.2",IF(OR(Data!$AE345&gt;2.5,Data!$AE345+Data!$AF345+Data!$AG345&lt;9),"2.2","2")),IF(AND(Data!$AG345&gt;3.5*Data!$AE345,Data!$AG345&gt;3.5*Data!$AF345,Data!$AE345+Data!$AF345+Data!$AG345&gt;11,Data!$AE345+Data!$AF345&lt;2,Data!$Q345&gt;=18),"3",IF((Data!$AE345&gt;3*Data!$AF345),"1.3",IF(AND(Data!$AF345&gt;3*Data!$AE345,Data!$AF345&gt;2),"2.3","3.3")))))</f>
        <v>3.3</v>
      </c>
      <c r="BC345" s="30" t="str">
        <f>IF(AND(Data!$AL345&gt;Data!$AM345,Data!$AL345&gt;Data!$AN345),"1",IF(AND(Data!$AM345&gt;Data!$AL345,Data!$AM345&gt;Data!$AN345),IF(Data!$AM345&lt;2.5*Data!$AL345,"1.2",IF(OR(Data!$AL345&gt;2.5,Data!$AL345+Data!$AM345+Data!$AN345&lt;9),"2.2","2")),IF(AND(Data!$AN345&gt;3.5*Data!$AL345,Data!$AN345&gt;3.5*Data!$AM345,Data!$AL345+Data!$AM345+Data!$AN345&gt;11,Data!$AL345+Data!$AM345&lt;2,Data!$U345&gt;=18),"3",IF((Data!$AL345&gt;3*Data!$AM345),"1.3",IF(AND(Data!$AM345&gt;3*Data!$AL345,Data!$AM345&gt;2),"2.3","3.3")))))</f>
        <v>3.3</v>
      </c>
      <c r="BD345" s="30" t="str">
        <f>IF(AND(Data!$AS345&gt;Data!$AT345,Data!$AS345&gt;Data!$AU345),"1",IF(AND(Data!$AT345&gt;Data!$AS345,Data!$AT345&gt;Data!$AU345),IF(Data!$AT345&lt;2.5*Data!$AS345,"1.2",IF(OR(Data!$AS345&gt;2.5,Data!$AS345+Data!$AT345+Data!$AU345&lt;9),"2.2","2")),IF(AND(Data!$AU345&gt;3.5*Data!$AS345,Data!$AU345&gt;3.5*Data!$AT345,Data!$AS345+Data!$AT345+Data!$AU345&gt;11,Data!$AS345+Data!$AT345&lt;2,Data!$Y345&gt;=18),"3",IF((Data!$AS345&gt;3*Data!$AT345),"1.3",IF(AND(Data!$AT345&gt;3*Data!$AS345,Data!$AT345&gt;2),"2.3","3.3")))))</f>
        <v>3.3</v>
      </c>
      <c r="BE345" s="30" t="str">
        <f t="array" ref="BE345">XLOOKUP(Data!$O345,Data!$K345:$N345,$K$1:$N$1,"?",0,1)&amp;XLOOKUP(Data!$P345,Data!$K345:$N345,$K$1:$N$1,"?",0,1)&amp;XLOOKUP(Data!$Q345,Data!$K345:$N345,$K$1:$N$1,"?",0,1)</f>
        <v>DDS</v>
      </c>
      <c r="BF345" s="30" t="str">
        <f t="array" ref="BF345">XLOOKUP(Data!$S345,Data!$C345:$F345,$C$1:$F$1,"?",0,1)&amp;XLOOKUP(Data!$T345,Data!$C345:$F345,$C$1:$F$1,"?",0,1)&amp;XLOOKUP(Data!$U345,Data!$C345:$F345,$C$1:$F$1,"?",0,1)</f>
        <v>DDC</v>
      </c>
      <c r="BG345" s="30" t="str">
        <f t="array" ref="BG345">XLOOKUP(Data!$W345,Data!$G345:$J345,$G$1:$J$1,"?",0,1)&amp;XLOOKUP(Data!$X345,Data!$G345:$J345,$G$1:$J$1,"?",0,1)&amp;XLOOKUP(Data!$Y345,Data!$G345:$J345,$G$1:$J$1,"?",0,1)</f>
        <v>SDC</v>
      </c>
      <c r="BH345" s="30" t="str">
        <f>VLOOKUP(LEFT(Data!$BE345,Data!$BB345),'Key 2'!$A$1:$C$40,2,FALSE)</f>
        <v>#N/A</v>
      </c>
      <c r="BI345" s="30" t="str">
        <f>VLOOKUP(LEFT(Data!$BF345,Data!$BC345),'Key 2'!$A$1:$C$40,2,FALSE)</f>
        <v>#N/A</v>
      </c>
      <c r="BJ345" s="30" t="str">
        <f>VLOOKUP(LEFT(Data!$BG345,Data!$BD345),'Key 2'!$A$1:$C$40,2,FALSE)</f>
        <v>DSC</v>
      </c>
      <c r="BK345" s="30" t="str">
        <f>IF(AND(Data!$AV345&gt;=15,Data!$O345&gt;=20),"DG",IF(AND(Data!$AW345&gt;=15,Data!$S345&gt;=20),"MG",IF(AND(Data!$AV345&gt;=15,Data!$W345&gt;=20),"LG","0")))</f>
        <v>0</v>
      </c>
      <c r="BL345" s="30" t="str">
        <f>IF(AND(Data!$BK345="DG",Data!$AW345&gt;=15,Data!$S345&gt;=20,Data!$BH345&lt;&gt;Data!$BI345),"MG","LG")</f>
        <v>#N/A</v>
      </c>
      <c r="BM345" s="30" t="str">
        <f>IF(Data!$BK345="DG",Data!$BH345,IF(Data!$BK345="MG",Data!$BI345,Data!$BJ345))</f>
        <v>DSC</v>
      </c>
      <c r="BN345" s="30" t="str">
        <f>IF(Data!$BL345="DG",Data!$BH345,IF(Data!$BL345="MG",Data!$BI345,Data!$BJ345))</f>
        <v>#N/A</v>
      </c>
      <c r="BO345" s="41"/>
      <c r="BP345" s="41"/>
      <c r="BQ345" s="41"/>
      <c r="BR345" s="41"/>
      <c r="BS345" s="41"/>
      <c r="BT345" s="41" t="str">
        <f>VLOOKUP(Data!$BR345,'Key 1'!$B$1:$D$15,2,FALSE)</f>
        <v>TI</v>
      </c>
      <c r="BU345" s="41" t="str">
        <f>VLOOKUP(Data!$BS345,'Key 1'!$B$1:$D$15,2,FALSE)</f>
        <v>TI</v>
      </c>
      <c r="BV345" s="41">
        <f>VLOOKUP(Data!$BR345,'Key 1'!$B$1:$D$15,3,FALSE)</f>
        <v>0</v>
      </c>
      <c r="BW345" s="41">
        <f>VLOOKUP(Data!$BS345,'Key 1'!$B$1:$D$15,3,FALSE)</f>
        <v>0</v>
      </c>
      <c r="BX345" s="41" t="str">
        <f>IF(Data!$BK345="DG",IF(INT(Data!$BB345)-Data!$BB345&lt;0,"Low","High"),IF(Data!$BK345="MG",IF(INT(Data!$BC345)-Data!$BC345&lt;0,"Low","High"),IF(Data!$BK345="LG",IF(INT(Data!$BD345)-Data!$BD345&lt;0,"Low","High"),"High")))</f>
        <v>High</v>
      </c>
      <c r="BY345" s="41" t="str">
        <f>IF(Data!$BL345="DG",IF(INT(Data!$BB345)-Data!$BB345&lt;0,"Low","High"),IF(Data!$BL345="MG",IF(INT(Data!$BC345)-Data!$BC345&lt;0,"Low","High"),IF(Data!$BL345="LG",IF(INT(Data!$BD345)-Data!$BD345&lt;0,"Low","High"),"High")))</f>
        <v>#N/A</v>
      </c>
      <c r="BZ345" s="41" t="str">
        <f>IF(AND(Data!$BX345="High",Data!$BY345="High"),"High","Low")</f>
        <v>#N/A</v>
      </c>
      <c r="CA345" s="41" t="str">
        <f>IF(AND(Data!$BM345=Data!$BT345,Data!$BN345=Data!$BU345),"Matched",IF(Data!$BM345=Data!$BT345,"Sec Missed", IF(Data!$BN345=Data!$BU345," Pri Missed", "Both Missed")))</f>
        <v>#N/A</v>
      </c>
      <c r="CB345" s="43" t="s">
        <v>100</v>
      </c>
      <c r="CC345" s="43" t="s">
        <v>100</v>
      </c>
      <c r="CD345" s="42">
        <v>100.0</v>
      </c>
      <c r="CE345" s="44"/>
      <c r="CF345" s="44"/>
      <c r="CG345" s="43" t="s">
        <v>106</v>
      </c>
      <c r="CH345" s="45" t="s">
        <v>110</v>
      </c>
      <c r="CI345" s="44"/>
      <c r="CJ345" s="42">
        <v>0.0</v>
      </c>
      <c r="CK345" s="43" t="s">
        <v>110</v>
      </c>
      <c r="CL345" s="44"/>
      <c r="CM345" s="42">
        <v>0.0</v>
      </c>
      <c r="CN345" s="43" t="s">
        <v>99</v>
      </c>
      <c r="CO345" s="1"/>
      <c r="CP345" s="1"/>
      <c r="CQ345" s="1"/>
      <c r="CR345" s="1"/>
      <c r="CS345" s="1"/>
      <c r="CT345" s="1"/>
      <c r="CU345" s="1"/>
    </row>
    <row r="346" ht="48.0" customHeight="1">
      <c r="A346" s="28">
        <v>2099.0</v>
      </c>
      <c r="B346" s="28">
        <v>28.0</v>
      </c>
      <c r="C346" s="28">
        <v>12.0</v>
      </c>
      <c r="D346" s="28">
        <v>23.5</v>
      </c>
      <c r="E346" s="28">
        <v>11.0</v>
      </c>
      <c r="F346" s="28">
        <v>19.0</v>
      </c>
      <c r="G346" s="28">
        <v>11.0</v>
      </c>
      <c r="H346" s="28">
        <v>12.0</v>
      </c>
      <c r="I346" s="28">
        <v>22.0</v>
      </c>
      <c r="J346" s="28">
        <v>18.5</v>
      </c>
      <c r="K346" s="28">
        <v>11.0</v>
      </c>
      <c r="L346" s="28">
        <v>19.0</v>
      </c>
      <c r="M346" s="28">
        <v>14.0</v>
      </c>
      <c r="N346" s="28">
        <v>19.0</v>
      </c>
      <c r="O346" s="31">
        <f>LARGE(Data!$K346:$N346,1)</f>
        <v>19</v>
      </c>
      <c r="P346" s="31">
        <f>LARGE(Data!$K346:$N346,2)</f>
        <v>19</v>
      </c>
      <c r="Q346" s="31">
        <f>LARGE(Data!$K346:$N346,3)</f>
        <v>14</v>
      </c>
      <c r="R346" s="31">
        <f>LARGE(Data!$K346:$N346,4)</f>
        <v>11</v>
      </c>
      <c r="S346" s="32">
        <f>LARGE(Data!$C346:$F346,1)</f>
        <v>23.5</v>
      </c>
      <c r="T346" s="32">
        <f>LARGE(Data!$C346:$F346,2)</f>
        <v>19</v>
      </c>
      <c r="U346" s="32">
        <f>LARGE(Data!$C346:$F346,3)</f>
        <v>12</v>
      </c>
      <c r="V346" s="32">
        <f>LARGE(Data!$C346:$F346,4)</f>
        <v>11</v>
      </c>
      <c r="W346" s="33">
        <f>LARGE(Data!$G346:$J346,1)</f>
        <v>22</v>
      </c>
      <c r="X346" s="33">
        <f>LARGE(Data!$G346:$J346,2)</f>
        <v>18.5</v>
      </c>
      <c r="Y346" s="33">
        <f>LARGE(Data!$G346:$J346,3)</f>
        <v>12</v>
      </c>
      <c r="Z346" s="33">
        <f>LARGE(Data!$G346:$J346,4)</f>
        <v>11</v>
      </c>
      <c r="AA346" s="30">
        <f>Data!$O346-Data!$P346</f>
        <v>0</v>
      </c>
      <c r="AB346" s="30">
        <f>Data!$P346-Data!$Q346</f>
        <v>5</v>
      </c>
      <c r="AC346" s="30">
        <f>Data!$Q346-Data!$R346</f>
        <v>3</v>
      </c>
      <c r="AD346" s="30">
        <f>(Data!$AA346+Data!$AB346)/SUM(Data!$AA346:$AC346)</f>
        <v>0.625</v>
      </c>
      <c r="AE346" s="31">
        <f>Data!$AA346^2/SQRT(Data!$AA346^2+Data!$AB346^2+Data!$AC346^2)</f>
        <v>0</v>
      </c>
      <c r="AF346" s="31">
        <f>Data!$AB346^2/SQRT(Data!$AA346^2+Data!$AB346^2+Data!$AC346^2)</f>
        <v>4.287464629</v>
      </c>
      <c r="AG346" s="31">
        <f>Data!$AC346^2/SQRT(Data!$AA346^2+Data!$AB346^2+Data!$AC346^2)</f>
        <v>1.543487266</v>
      </c>
      <c r="AH346" s="30">
        <f>Data!$S346-Data!$T346</f>
        <v>4.5</v>
      </c>
      <c r="AI346" s="30">
        <f>Data!$T346-Data!$U346</f>
        <v>7</v>
      </c>
      <c r="AJ346" s="30">
        <f>Data!$U346-Data!$V346</f>
        <v>1</v>
      </c>
      <c r="AK346" s="30">
        <f>(Data!$AH346+Data!$AI346)/(Data!$AH346+Data!$AI346+Data!$AJ346)</f>
        <v>0.92</v>
      </c>
      <c r="AL346" s="32">
        <f>Data!$AH346^2/SQRT(Data!$AH346^2+Data!$AI346^2+Data!$AJ346^2)</f>
        <v>2.416027444</v>
      </c>
      <c r="AM346" s="32">
        <f>Data!$AI346^2/SQRT(Data!$AH346^2+Data!$AI346^2+Data!$AJ346^2)</f>
        <v>5.846189865</v>
      </c>
      <c r="AN346" s="32">
        <f>Data!$AJ346^2/SQRT(Data!$AH346^2+Data!$AI346^2+Data!$AJ346^2)</f>
        <v>0.1193099973</v>
      </c>
      <c r="AO346" s="30">
        <f>Data!$W346-Data!$X346</f>
        <v>3.5</v>
      </c>
      <c r="AP346" s="30">
        <f>Data!$X346-Data!$Y346</f>
        <v>6.5</v>
      </c>
      <c r="AQ346" s="30">
        <f>Data!$Y346-Data!$Z346</f>
        <v>1</v>
      </c>
      <c r="AR346" s="30">
        <f>(Data!$AO346+Data!$AP346)/(Data!$AO346+Data!$AP346+Data!$AQ346)</f>
        <v>0.9090909091</v>
      </c>
      <c r="AS346" s="33">
        <f>Data!$AO346^2/SQRT(Data!$AO346^2+Data!$AP346^2+Data!$AQ346^2)</f>
        <v>1.644332335</v>
      </c>
      <c r="AT346" s="33">
        <f>Data!$AP346^2/SQRT(Data!$AO346^2+Data!$AP346^2+Data!$AQ346^2)</f>
        <v>5.671268667</v>
      </c>
      <c r="AU346" s="33">
        <f>Data!$AQ346^2/SQRT(Data!$AO346^2+Data!$AP346^2+Data!$AQ346^2)</f>
        <v>0.134231211</v>
      </c>
      <c r="AV346" s="34">
        <f>_xlfn.VAR.P(Data!$K346:$N346)</f>
        <v>11.6875</v>
      </c>
      <c r="AW346" s="50">
        <f>_xlfn.VAR.P(Data!$C346:$F346)</f>
        <v>26.421875</v>
      </c>
      <c r="AX346" s="49">
        <f>_xlfn.VAR.P(Data!$G346:$J346)</f>
        <v>20.796875</v>
      </c>
      <c r="AY346" s="46"/>
      <c r="AZ346" s="38"/>
      <c r="BA346" s="39"/>
      <c r="BB346" s="30" t="str">
        <f>IF(AND(Data!$AE346&gt;Data!$AF346,Data!$AE346&gt;Data!$AG346),"1",IF(AND(Data!$AF346&gt;Data!$AE346,Data!$AF346&gt;Data!$AG346),IF(Data!$AF346&lt;2.5*Data!$AE346,"1.2",IF(OR(Data!$AE346&gt;2.5,Data!$AE346+Data!$AF346+Data!$AG346&lt;9),"2.2","2")),IF(AND(Data!$AG346&gt;3.5*Data!$AE346,Data!$AG346&gt;3.5*Data!$AF346,Data!$AE346+Data!$AF346+Data!$AG346&gt;11,Data!$AE346+Data!$AF346&lt;2,Data!$Q346&gt;=18),"3",IF((Data!$AE346&gt;3*Data!$AF346),"1.3",IF(AND(Data!$AF346&gt;3*Data!$AE346,Data!$AF346&gt;2),"2.3","3.3")))))</f>
        <v>2.2</v>
      </c>
      <c r="BC346" s="30" t="str">
        <f>IF(AND(Data!$AL346&gt;Data!$AM346,Data!$AL346&gt;Data!$AN346),"1",IF(AND(Data!$AM346&gt;Data!$AL346,Data!$AM346&gt;Data!$AN346),IF(Data!$AM346&lt;2.5*Data!$AL346,"1.2",IF(OR(Data!$AL346&gt;2.5,Data!$AL346+Data!$AM346+Data!$AN346&lt;9),"2.2","2")),IF(AND(Data!$AN346&gt;3.5*Data!$AL346,Data!$AN346&gt;3.5*Data!$AM346,Data!$AL346+Data!$AM346+Data!$AN346&gt;11,Data!$AL346+Data!$AM346&lt;2,Data!$U346&gt;=18),"3",IF((Data!$AL346&gt;3*Data!$AM346),"1.3",IF(AND(Data!$AM346&gt;3*Data!$AL346,Data!$AM346&gt;2),"2.3","3.3")))))</f>
        <v>1.2</v>
      </c>
      <c r="BD346" s="30" t="str">
        <f>IF(AND(Data!$AS346&gt;Data!$AT346,Data!$AS346&gt;Data!$AU346),"1",IF(AND(Data!$AT346&gt;Data!$AS346,Data!$AT346&gt;Data!$AU346),IF(Data!$AT346&lt;2.5*Data!$AS346,"1.2",IF(OR(Data!$AS346&gt;2.5,Data!$AS346+Data!$AT346+Data!$AU346&lt;9),"2.2","2")),IF(AND(Data!$AU346&gt;3.5*Data!$AS346,Data!$AU346&gt;3.5*Data!$AT346,Data!$AS346+Data!$AT346+Data!$AU346&gt;11,Data!$AS346+Data!$AT346&lt;2,Data!$Y346&gt;=18),"3",IF((Data!$AS346&gt;3*Data!$AT346),"1.3",IF(AND(Data!$AT346&gt;3*Data!$AS346,Data!$AT346&gt;2),"2.3","3.3")))))</f>
        <v>2.2</v>
      </c>
      <c r="BE346" s="30" t="str">
        <f t="array" ref="BE346">XLOOKUP(Data!$O346,Data!$K346:$N346,$K$1:$N$1,"?",0,1)&amp;XLOOKUP(Data!$P346,Data!$K346:$N346,$K$1:$N$1,"?",0,1)&amp;XLOOKUP(Data!$Q346,Data!$K346:$N346,$K$1:$N$1,"?",0,1)</f>
        <v>IIS</v>
      </c>
      <c r="BF346" s="30" t="str">
        <f t="array" ref="BF346">XLOOKUP(Data!$S346,Data!$C346:$F346,$C$1:$F$1,"?",0,1)&amp;XLOOKUP(Data!$T346,Data!$C346:$F346,$C$1:$F$1,"?",0,1)&amp;XLOOKUP(Data!$U346,Data!$C346:$F346,$C$1:$F$1,"?",0,1)</f>
        <v>ICD</v>
      </c>
      <c r="BG346" s="30" t="str">
        <f t="array" ref="BG346">XLOOKUP(Data!$W346,Data!$G346:$J346,$G$1:$J$1,"?",0,1)&amp;XLOOKUP(Data!$X346,Data!$G346:$J346,$G$1:$J$1,"?",0,1)&amp;XLOOKUP(Data!$Y346,Data!$G346:$J346,$G$1:$J$1,"?",0,1)</f>
        <v>SCI</v>
      </c>
      <c r="BH346" s="30" t="str">
        <f>VLOOKUP(LEFT(Data!$BE346,Data!$BB346),'Key 2'!$A$1:$C$40,2,FALSE)</f>
        <v>#N/A</v>
      </c>
      <c r="BI346" s="30" t="str">
        <f>VLOOKUP(LEFT(Data!$BF346,Data!$BC346),'Key 2'!$A$1:$C$40,2,FALSE)</f>
        <v>I</v>
      </c>
      <c r="BJ346" s="30" t="str">
        <f>VLOOKUP(LEFT(Data!$BG346,Data!$BD346),'Key 2'!$A$1:$C$40,2,FALSE)</f>
        <v>SC</v>
      </c>
      <c r="BK346" s="30" t="str">
        <f>IF(AND(Data!$AV346&gt;=15,Data!$O346&gt;=20),"DG",IF(AND(Data!$AW346&gt;=15,Data!$S346&gt;=20),"MG",IF(AND(Data!$AV346&gt;=15,Data!$W346&gt;=20),"LG","0")))</f>
        <v>MG</v>
      </c>
      <c r="BL346" s="30" t="str">
        <f>IF(AND(Data!$BK346="DG",Data!$AW346&gt;=15,Data!$S346&gt;=20,Data!$BH346&lt;&gt;Data!$BI346),"MG","LG")</f>
        <v>#N/A</v>
      </c>
      <c r="BM346" s="30" t="str">
        <f>IF(Data!$BK346="DG",Data!$BH346,IF(Data!$BK346="MG",Data!$BI346,Data!$BJ346))</f>
        <v>I</v>
      </c>
      <c r="BN346" s="30" t="str">
        <f>IF(Data!$BL346="DG",Data!$BH346,IF(Data!$BL346="MG",Data!$BI346,Data!$BJ346))</f>
        <v>#N/A</v>
      </c>
      <c r="BO346" s="41"/>
      <c r="BP346" s="41"/>
      <c r="BQ346" s="41"/>
      <c r="BR346" s="41"/>
      <c r="BS346" s="41"/>
      <c r="BT346" s="41" t="str">
        <f>VLOOKUP(Data!$BR346,'Key 1'!$B$1:$D$15,2,FALSE)</f>
        <v>TI</v>
      </c>
      <c r="BU346" s="41" t="str">
        <f>VLOOKUP(Data!$BS346,'Key 1'!$B$1:$D$15,2,FALSE)</f>
        <v>TI</v>
      </c>
      <c r="BV346" s="41">
        <f>VLOOKUP(Data!$BR346,'Key 1'!$B$1:$D$15,3,FALSE)</f>
        <v>0</v>
      </c>
      <c r="BW346" s="41">
        <f>VLOOKUP(Data!$BS346,'Key 1'!$B$1:$D$15,3,FALSE)</f>
        <v>0</v>
      </c>
      <c r="BX346" s="41" t="str">
        <f>IF(Data!$BK346="DG",IF(INT(Data!$BB346)-Data!$BB346&lt;0,"Low","High"),IF(Data!$BK346="MG",IF(INT(Data!$BC346)-Data!$BC346&lt;0,"Low","High"),IF(Data!$BK346="LG",IF(INT(Data!$BD346)-Data!$BD346&lt;0,"Low","High"),"High")))</f>
        <v>Low</v>
      </c>
      <c r="BY346" s="41" t="str">
        <f>IF(Data!$BL346="DG",IF(INT(Data!$BB346)-Data!$BB346&lt;0,"Low","High"),IF(Data!$BL346="MG",IF(INT(Data!$BC346)-Data!$BC346&lt;0,"Low","High"),IF(Data!$BL346="LG",IF(INT(Data!$BD346)-Data!$BD346&lt;0,"Low","High"),"High")))</f>
        <v>#N/A</v>
      </c>
      <c r="BZ346" s="41" t="str">
        <f>IF(AND(Data!$BX346="High",Data!$BY346="High"),"High","Low")</f>
        <v>#N/A</v>
      </c>
      <c r="CA346" s="41" t="str">
        <f>IF(AND(Data!$BM346=Data!$BT346,Data!$BN346=Data!$BU346),"Matched",IF(Data!$BM346=Data!$BT346,"Sec Missed", IF(Data!$BN346=Data!$BU346," Pri Missed", "Both Missed")))</f>
        <v>#N/A</v>
      </c>
      <c r="CB346" s="43" t="s">
        <v>100</v>
      </c>
      <c r="CC346" s="42">
        <v>100.0</v>
      </c>
      <c r="CD346" s="42">
        <v>100.0</v>
      </c>
      <c r="CE346" s="44"/>
      <c r="CF346" s="43" t="s">
        <v>96</v>
      </c>
      <c r="CG346" s="43" t="s">
        <v>105</v>
      </c>
      <c r="CH346" s="45" t="s">
        <v>96</v>
      </c>
      <c r="CI346" s="43" t="s">
        <v>102</v>
      </c>
      <c r="CJ346" s="42">
        <v>100.0</v>
      </c>
      <c r="CK346" s="43" t="s">
        <v>105</v>
      </c>
      <c r="CL346" s="43" t="s">
        <v>98</v>
      </c>
      <c r="CM346" s="42">
        <v>100.0</v>
      </c>
      <c r="CN346" s="43" t="s">
        <v>99</v>
      </c>
      <c r="CO346" s="1"/>
      <c r="CP346" s="1"/>
      <c r="CQ346" s="1"/>
      <c r="CR346" s="1"/>
      <c r="CS346" s="1"/>
      <c r="CT346" s="1"/>
      <c r="CU346" s="1"/>
    </row>
    <row r="347" ht="48.0" customHeight="1">
      <c r="A347" s="28">
        <v>2100.0</v>
      </c>
      <c r="B347" s="28">
        <v>28.0</v>
      </c>
      <c r="C347" s="28">
        <v>14.0</v>
      </c>
      <c r="D347" s="28">
        <v>14.0</v>
      </c>
      <c r="E347" s="28">
        <v>11.0</v>
      </c>
      <c r="F347" s="28">
        <v>19.0</v>
      </c>
      <c r="G347" s="28">
        <v>25.0</v>
      </c>
      <c r="H347" s="28">
        <v>16.0</v>
      </c>
      <c r="I347" s="28">
        <v>7.0</v>
      </c>
      <c r="J347" s="28">
        <v>11.0</v>
      </c>
      <c r="K347" s="28">
        <v>20.0</v>
      </c>
      <c r="L347" s="28">
        <v>14.0</v>
      </c>
      <c r="M347" s="28">
        <v>8.0</v>
      </c>
      <c r="N347" s="28">
        <v>14.0</v>
      </c>
      <c r="O347" s="31">
        <f>LARGE(Data!$K347:$N347,1)</f>
        <v>20</v>
      </c>
      <c r="P347" s="31">
        <f>LARGE(Data!$K347:$N347,2)</f>
        <v>14</v>
      </c>
      <c r="Q347" s="31">
        <f>LARGE(Data!$K347:$N347,3)</f>
        <v>14</v>
      </c>
      <c r="R347" s="31">
        <f>LARGE(Data!$K347:$N347,4)</f>
        <v>8</v>
      </c>
      <c r="S347" s="32">
        <f>LARGE(Data!$C347:$F347,1)</f>
        <v>19</v>
      </c>
      <c r="T347" s="32">
        <f>LARGE(Data!$C347:$F347,2)</f>
        <v>14</v>
      </c>
      <c r="U347" s="32">
        <f>LARGE(Data!$C347:$F347,3)</f>
        <v>14</v>
      </c>
      <c r="V347" s="32">
        <f>LARGE(Data!$C347:$F347,4)</f>
        <v>11</v>
      </c>
      <c r="W347" s="33">
        <f>LARGE(Data!$G347:$J347,1)</f>
        <v>25</v>
      </c>
      <c r="X347" s="33">
        <f>LARGE(Data!$G347:$J347,2)</f>
        <v>16</v>
      </c>
      <c r="Y347" s="33">
        <f>LARGE(Data!$G347:$J347,3)</f>
        <v>11</v>
      </c>
      <c r="Z347" s="33">
        <f>LARGE(Data!$G347:$J347,4)</f>
        <v>7</v>
      </c>
      <c r="AA347" s="30">
        <f>Data!$O347-Data!$P347</f>
        <v>6</v>
      </c>
      <c r="AB347" s="30">
        <f>Data!$P347-Data!$Q347</f>
        <v>0</v>
      </c>
      <c r="AC347" s="30">
        <f>Data!$Q347-Data!$R347</f>
        <v>6</v>
      </c>
      <c r="AD347" s="30">
        <f>(Data!$AA347+Data!$AB347)/SUM(Data!$AA347:$AC347)</f>
        <v>0.5</v>
      </c>
      <c r="AE347" s="31">
        <f>Data!$AA347^2/SQRT(Data!$AA347^2+Data!$AB347^2+Data!$AC347^2)</f>
        <v>4.242640687</v>
      </c>
      <c r="AF347" s="31">
        <f>Data!$AB347^2/SQRT(Data!$AA347^2+Data!$AB347^2+Data!$AC347^2)</f>
        <v>0</v>
      </c>
      <c r="AG347" s="31">
        <f>Data!$AC347^2/SQRT(Data!$AA347^2+Data!$AB347^2+Data!$AC347^2)</f>
        <v>4.242640687</v>
      </c>
      <c r="AH347" s="30">
        <f>Data!$S347-Data!$T347</f>
        <v>5</v>
      </c>
      <c r="AI347" s="30">
        <f>Data!$T347-Data!$U347</f>
        <v>0</v>
      </c>
      <c r="AJ347" s="30">
        <f>Data!$U347-Data!$V347</f>
        <v>3</v>
      </c>
      <c r="AK347" s="30">
        <f>(Data!$AH347+Data!$AI347)/(Data!$AH347+Data!$AI347+Data!$AJ347)</f>
        <v>0.625</v>
      </c>
      <c r="AL347" s="32">
        <f>Data!$AH347^2/SQRT(Data!$AH347^2+Data!$AI347^2+Data!$AJ347^2)</f>
        <v>4.287464629</v>
      </c>
      <c r="AM347" s="32">
        <f>Data!$AI347^2/SQRT(Data!$AH347^2+Data!$AI347^2+Data!$AJ347^2)</f>
        <v>0</v>
      </c>
      <c r="AN347" s="32">
        <f>Data!$AJ347^2/SQRT(Data!$AH347^2+Data!$AI347^2+Data!$AJ347^2)</f>
        <v>1.543487266</v>
      </c>
      <c r="AO347" s="30">
        <f>Data!$W347-Data!$X347</f>
        <v>9</v>
      </c>
      <c r="AP347" s="30">
        <f>Data!$X347-Data!$Y347</f>
        <v>5</v>
      </c>
      <c r="AQ347" s="30">
        <f>Data!$Y347-Data!$Z347</f>
        <v>4</v>
      </c>
      <c r="AR347" s="30">
        <f>(Data!$AO347+Data!$AP347)/(Data!$AO347+Data!$AP347+Data!$AQ347)</f>
        <v>0.7777777778</v>
      </c>
      <c r="AS347" s="33">
        <f>Data!$AO347^2/SQRT(Data!$AO347^2+Data!$AP347^2+Data!$AQ347^2)</f>
        <v>7.333395429</v>
      </c>
      <c r="AT347" s="33">
        <f>Data!$AP347^2/SQRT(Data!$AO347^2+Data!$AP347^2+Data!$AQ347^2)</f>
        <v>2.263393651</v>
      </c>
      <c r="AU347" s="33">
        <f>Data!$AQ347^2/SQRT(Data!$AO347^2+Data!$AP347^2+Data!$AQ347^2)</f>
        <v>1.448571937</v>
      </c>
      <c r="AV347" s="34">
        <f>_xlfn.VAR.P(Data!$K347:$N347)</f>
        <v>18</v>
      </c>
      <c r="AW347" s="35">
        <f>_xlfn.VAR.P(Data!$C347:$F347)</f>
        <v>8.25</v>
      </c>
      <c r="AX347" s="36">
        <f>_xlfn.VAR.P(Data!$G347:$J347)</f>
        <v>45.1875</v>
      </c>
      <c r="AY347" s="46"/>
      <c r="AZ347" s="38"/>
      <c r="BA347" s="39"/>
      <c r="BB347" s="30" t="str">
        <f>IF(AND(Data!$AE347&gt;Data!$AF347,Data!$AE347&gt;Data!$AG347),"1",IF(AND(Data!$AF347&gt;Data!$AE347,Data!$AF347&gt;Data!$AG347),IF(Data!$AF347&lt;2.5*Data!$AE347,"1.2",IF(OR(Data!$AE347&gt;2.5,Data!$AE347+Data!$AF347+Data!$AG347&lt;9),"2.2","2")),IF(AND(Data!$AG347&gt;3.5*Data!$AE347,Data!$AG347&gt;3.5*Data!$AF347,Data!$AE347+Data!$AF347+Data!$AG347&gt;11,Data!$AE347+Data!$AF347&lt;2,Data!$Q347&gt;=18),"3",IF((Data!$AE347&gt;3*Data!$AF347),"1.3",IF(AND(Data!$AF347&gt;3*Data!$AE347,Data!$AF347&gt;2),"2.3","3.3")))))</f>
        <v>1.3</v>
      </c>
      <c r="BC347" s="30" t="str">
        <f>IF(AND(Data!$AL347&gt;Data!$AM347,Data!$AL347&gt;Data!$AN347),"1",IF(AND(Data!$AM347&gt;Data!$AL347,Data!$AM347&gt;Data!$AN347),IF(Data!$AM347&lt;2.5*Data!$AL347,"1.2",IF(OR(Data!$AL347&gt;2.5,Data!$AL347+Data!$AM347+Data!$AN347&lt;9),"2.2","2")),IF(AND(Data!$AN347&gt;3.5*Data!$AL347,Data!$AN347&gt;3.5*Data!$AM347,Data!$AL347+Data!$AM347+Data!$AN347&gt;11,Data!$AL347+Data!$AM347&lt;2,Data!$U347&gt;=18),"3",IF((Data!$AL347&gt;3*Data!$AM347),"1.3",IF(AND(Data!$AM347&gt;3*Data!$AL347,Data!$AM347&gt;2),"2.3","3.3")))))</f>
        <v>1</v>
      </c>
      <c r="BD347" s="30" t="str">
        <f>IF(AND(Data!$AS347&gt;Data!$AT347,Data!$AS347&gt;Data!$AU347),"1",IF(AND(Data!$AT347&gt;Data!$AS347,Data!$AT347&gt;Data!$AU347),IF(Data!$AT347&lt;2.5*Data!$AS347,"1.2",IF(OR(Data!$AS347&gt;2.5,Data!$AS347+Data!$AT347+Data!$AU347&lt;9),"2.2","2")),IF(AND(Data!$AU347&gt;3.5*Data!$AS347,Data!$AU347&gt;3.5*Data!$AT347,Data!$AS347+Data!$AT347+Data!$AU347&gt;11,Data!$AS347+Data!$AT347&lt;2,Data!$Y347&gt;=18),"3",IF((Data!$AS347&gt;3*Data!$AT347),"1.3",IF(AND(Data!$AT347&gt;3*Data!$AS347,Data!$AT347&gt;2),"2.3","3.3")))))</f>
        <v>1</v>
      </c>
      <c r="BE347" s="30" t="str">
        <f t="array" ref="BE347">XLOOKUP(Data!$O347,Data!$K347:$N347,$K$1:$N$1,"?",0,1)&amp;XLOOKUP(Data!$P347,Data!$K347:$N347,$K$1:$N$1,"?",0,1)&amp;XLOOKUP(Data!$Q347,Data!$K347:$N347,$K$1:$N$1,"?",0,1)</f>
        <v>DII</v>
      </c>
      <c r="BF347" s="30" t="str">
        <f t="array" ref="BF347">XLOOKUP(Data!$S347,Data!$C347:$F347,$C$1:$F$1,"?",0,1)&amp;XLOOKUP(Data!$T347,Data!$C347:$F347,$C$1:$F$1,"?",0,1)&amp;XLOOKUP(Data!$U347,Data!$C347:$F347,$C$1:$F$1,"?",0,1)</f>
        <v>CDD</v>
      </c>
      <c r="BG347" s="30" t="str">
        <f t="array" ref="BG347">XLOOKUP(Data!$W347,Data!$G347:$J347,$G$1:$J$1,"?",0,1)&amp;XLOOKUP(Data!$X347,Data!$G347:$J347,$G$1:$J$1,"?",0,1)&amp;XLOOKUP(Data!$Y347,Data!$G347:$J347,$G$1:$J$1,"?",0,1)</f>
        <v>DIC</v>
      </c>
      <c r="BH347" s="30" t="str">
        <f>VLOOKUP(LEFT(Data!$BE347,Data!$BB347),'Key 2'!$A$1:$C$40,2,FALSE)</f>
        <v>D</v>
      </c>
      <c r="BI347" s="30" t="str">
        <f>VLOOKUP(LEFT(Data!$BF347,Data!$BC347),'Key 2'!$A$1:$C$40,2,FALSE)</f>
        <v>C</v>
      </c>
      <c r="BJ347" s="30" t="str">
        <f>VLOOKUP(LEFT(Data!$BG347,Data!$BD347),'Key 2'!$A$1:$C$40,2,FALSE)</f>
        <v>D</v>
      </c>
      <c r="BK347" s="30" t="str">
        <f>IF(AND(Data!$AV347&gt;=15,Data!$O347&gt;=20),"DG",IF(AND(Data!$AW347&gt;=15,Data!$S347&gt;=20),"MG",IF(AND(Data!$AV347&gt;=15,Data!$W347&gt;=20),"LG","0")))</f>
        <v>DG</v>
      </c>
      <c r="BL347" s="30" t="str">
        <f>IF(AND(Data!$BK347="DG",Data!$AW347&gt;=15,Data!$S347&gt;=20,Data!$BH347&lt;&gt;Data!$BI347),"MG","LG")</f>
        <v>LG</v>
      </c>
      <c r="BM347" s="30" t="str">
        <f>IF(Data!$BK347="DG",Data!$BH347,IF(Data!$BK347="MG",Data!$BI347,Data!$BJ347))</f>
        <v>D</v>
      </c>
      <c r="BN347" s="30" t="str">
        <f>IF(Data!$BL347="DG",Data!$BH347,IF(Data!$BL347="MG",Data!$BI347,Data!$BJ347))</f>
        <v>D</v>
      </c>
      <c r="BO347" s="41"/>
      <c r="BP347" s="41"/>
      <c r="BQ347" s="41"/>
      <c r="BR347" s="47"/>
      <c r="BS347" s="48"/>
      <c r="BT347" s="47" t="str">
        <f>VLOOKUP(Data!$BR347,'Key 1'!$B$1:$D$15,2,FALSE)</f>
        <v>TI</v>
      </c>
      <c r="BU347" s="48" t="str">
        <f>VLOOKUP(Data!$BS347,'Key 1'!$B$1:$D$15,2,FALSE)</f>
        <v>TI</v>
      </c>
      <c r="BV347" s="47">
        <f>VLOOKUP(Data!$BR347,'Key 1'!$B$1:$D$15,3,FALSE)</f>
        <v>0</v>
      </c>
      <c r="BW347" s="48">
        <f>VLOOKUP(Data!$BS347,'Key 1'!$B$1:$D$15,3,FALSE)</f>
        <v>0</v>
      </c>
      <c r="BX347" s="41" t="str">
        <f>IF(Data!$BK347="DG",IF(INT(Data!$BB347)-Data!$BB347&lt;0,"Low","High"),IF(Data!$BK347="MG",IF(INT(Data!$BC347)-Data!$BC347&lt;0,"Low","High"),IF(Data!$BK347="LG",IF(INT(Data!$BD347)-Data!$BD347&lt;0,"Low","High"),"High")))</f>
        <v>Low</v>
      </c>
      <c r="BY347" s="41" t="str">
        <f>IF(Data!$BL347="DG",IF(INT(Data!$BB347)-Data!$BB347&lt;0,"Low","High"),IF(Data!$BL347="MG",IF(INT(Data!$BC347)-Data!$BC347&lt;0,"Low","High"),IF(Data!$BL347="LG",IF(INT(Data!$BD347)-Data!$BD347&lt;0,"Low","High"),"High")))</f>
        <v>High</v>
      </c>
      <c r="BZ347" s="41" t="str">
        <f>IF(AND(Data!$BX347="High",Data!$BY347="High"),"High","Low")</f>
        <v>Low</v>
      </c>
      <c r="CA347" s="41" t="str">
        <f>IF(AND(Data!$BM347=Data!$BT347,Data!$BN347=Data!$BU347),"Matched",IF(Data!$BM347=Data!$BT347,"Sec Missed", IF(Data!$BN347=Data!$BU347," Pri Missed", "Both Missed")))</f>
        <v>Both Missed</v>
      </c>
      <c r="CB347" s="42">
        <v>100.0</v>
      </c>
      <c r="CC347" s="43" t="s">
        <v>100</v>
      </c>
      <c r="CD347" s="42">
        <v>100.0</v>
      </c>
      <c r="CE347" s="43" t="s">
        <v>0</v>
      </c>
      <c r="CF347" s="44"/>
      <c r="CG347" s="43" t="s">
        <v>0</v>
      </c>
      <c r="CH347" s="45" t="s">
        <v>0</v>
      </c>
      <c r="CI347" s="43" t="s">
        <v>97</v>
      </c>
      <c r="CJ347" s="42">
        <v>100.0</v>
      </c>
      <c r="CK347" s="43" t="s">
        <v>0</v>
      </c>
      <c r="CL347" s="43" t="s">
        <v>98</v>
      </c>
      <c r="CM347" s="42">
        <v>100.0</v>
      </c>
      <c r="CN347" s="43" t="s">
        <v>99</v>
      </c>
      <c r="CO347" s="1"/>
      <c r="CP347" s="1"/>
      <c r="CQ347" s="1"/>
      <c r="CR347" s="1"/>
      <c r="CS347" s="1"/>
      <c r="CT347" s="1"/>
      <c r="CU347" s="1"/>
    </row>
    <row r="348" ht="48.0" customHeight="1">
      <c r="A348" s="28">
        <v>2101.0</v>
      </c>
      <c r="B348" s="28">
        <v>28.0</v>
      </c>
      <c r="C348" s="28">
        <v>16.0</v>
      </c>
      <c r="D348" s="28">
        <v>12.0</v>
      </c>
      <c r="E348" s="28">
        <v>13.0</v>
      </c>
      <c r="F348" s="28">
        <v>19.0</v>
      </c>
      <c r="G348" s="28">
        <v>20.0</v>
      </c>
      <c r="H348" s="28">
        <v>7.0</v>
      </c>
      <c r="I348" s="28">
        <v>15.0</v>
      </c>
      <c r="J348" s="28">
        <v>16.0</v>
      </c>
      <c r="K348" s="28">
        <v>17.0</v>
      </c>
      <c r="L348" s="28">
        <v>8.0</v>
      </c>
      <c r="M348" s="28">
        <v>13.0</v>
      </c>
      <c r="N348" s="28">
        <v>18.0</v>
      </c>
      <c r="O348" s="31">
        <f>LARGE(Data!$K348:$N348,1)</f>
        <v>18</v>
      </c>
      <c r="P348" s="31">
        <f>LARGE(Data!$K348:$N348,2)</f>
        <v>17</v>
      </c>
      <c r="Q348" s="31">
        <f>LARGE(Data!$K348:$N348,3)</f>
        <v>13</v>
      </c>
      <c r="R348" s="31">
        <f>LARGE(Data!$K348:$N348,4)</f>
        <v>8</v>
      </c>
      <c r="S348" s="32">
        <f>LARGE(Data!$C348:$F348,1)</f>
        <v>19</v>
      </c>
      <c r="T348" s="32">
        <f>LARGE(Data!$C348:$F348,2)</f>
        <v>16</v>
      </c>
      <c r="U348" s="32">
        <f>LARGE(Data!$C348:$F348,3)</f>
        <v>13</v>
      </c>
      <c r="V348" s="32">
        <f>LARGE(Data!$C348:$F348,4)</f>
        <v>12</v>
      </c>
      <c r="W348" s="33">
        <f>LARGE(Data!$G348:$J348,1)</f>
        <v>20</v>
      </c>
      <c r="X348" s="33">
        <f>LARGE(Data!$G348:$J348,2)</f>
        <v>16</v>
      </c>
      <c r="Y348" s="33">
        <f>LARGE(Data!$G348:$J348,3)</f>
        <v>15</v>
      </c>
      <c r="Z348" s="33">
        <f>LARGE(Data!$G348:$J348,4)</f>
        <v>7</v>
      </c>
      <c r="AA348" s="30">
        <f>Data!$O348-Data!$P348</f>
        <v>1</v>
      </c>
      <c r="AB348" s="30">
        <f>Data!$P348-Data!$Q348</f>
        <v>4</v>
      </c>
      <c r="AC348" s="30">
        <f>Data!$Q348-Data!$R348</f>
        <v>5</v>
      </c>
      <c r="AD348" s="30">
        <f>(Data!$AA348+Data!$AB348)/SUM(Data!$AA348:$AC348)</f>
        <v>0.5</v>
      </c>
      <c r="AE348" s="31">
        <f>Data!$AA348^2/SQRT(Data!$AA348^2+Data!$AB348^2+Data!$AC348^2)</f>
        <v>0.15430335</v>
      </c>
      <c r="AF348" s="31">
        <f>Data!$AB348^2/SQRT(Data!$AA348^2+Data!$AB348^2+Data!$AC348^2)</f>
        <v>2.468853599</v>
      </c>
      <c r="AG348" s="31">
        <f>Data!$AC348^2/SQRT(Data!$AA348^2+Data!$AB348^2+Data!$AC348^2)</f>
        <v>3.857583749</v>
      </c>
      <c r="AH348" s="30">
        <f>Data!$S348-Data!$T348</f>
        <v>3</v>
      </c>
      <c r="AI348" s="30">
        <f>Data!$T348-Data!$U348</f>
        <v>3</v>
      </c>
      <c r="AJ348" s="30">
        <f>Data!$U348-Data!$V348</f>
        <v>1</v>
      </c>
      <c r="AK348" s="30">
        <f>(Data!$AH348+Data!$AI348)/(Data!$AH348+Data!$AI348+Data!$AJ348)</f>
        <v>0.8571428571</v>
      </c>
      <c r="AL348" s="32">
        <f>Data!$AH348^2/SQRT(Data!$AH348^2+Data!$AI348^2+Data!$AJ348^2)</f>
        <v>2.064741605</v>
      </c>
      <c r="AM348" s="32">
        <f>Data!$AI348^2/SQRT(Data!$AH348^2+Data!$AI348^2+Data!$AJ348^2)</f>
        <v>2.064741605</v>
      </c>
      <c r="AN348" s="32">
        <f>Data!$AJ348^2/SQRT(Data!$AH348^2+Data!$AI348^2+Data!$AJ348^2)</f>
        <v>0.2294157339</v>
      </c>
      <c r="AO348" s="30">
        <f>Data!$W348-Data!$X348</f>
        <v>4</v>
      </c>
      <c r="AP348" s="30">
        <f>Data!$X348-Data!$Y348</f>
        <v>1</v>
      </c>
      <c r="AQ348" s="30">
        <f>Data!$Y348-Data!$Z348</f>
        <v>8</v>
      </c>
      <c r="AR348" s="30">
        <f>(Data!$AO348+Data!$AP348)/(Data!$AO348+Data!$AP348+Data!$AQ348)</f>
        <v>0.3846153846</v>
      </c>
      <c r="AS348" s="33">
        <f>Data!$AO348^2/SQRT(Data!$AO348^2+Data!$AP348^2+Data!$AQ348^2)</f>
        <v>1.777777778</v>
      </c>
      <c r="AT348" s="33">
        <f>Data!$AP348^2/SQRT(Data!$AO348^2+Data!$AP348^2+Data!$AQ348^2)</f>
        <v>0.1111111111</v>
      </c>
      <c r="AU348" s="33">
        <f>Data!$AQ348^2/SQRT(Data!$AO348^2+Data!$AP348^2+Data!$AQ348^2)</f>
        <v>7.111111111</v>
      </c>
      <c r="AV348" s="51">
        <f>_xlfn.VAR.P(Data!$K348:$N348)</f>
        <v>15.5</v>
      </c>
      <c r="AW348" s="50">
        <f>_xlfn.VAR.P(Data!$C348:$F348)</f>
        <v>7.5</v>
      </c>
      <c r="AX348" s="49">
        <f>_xlfn.VAR.P(Data!$G348:$J348)</f>
        <v>22.25</v>
      </c>
      <c r="AY348" s="46"/>
      <c r="AZ348" s="38"/>
      <c r="BA348" s="39"/>
      <c r="BB348" s="30" t="str">
        <f>IF(AND(Data!$AE348&gt;Data!$AF348,Data!$AE348&gt;Data!$AG348),"1",IF(AND(Data!$AF348&gt;Data!$AE348,Data!$AF348&gt;Data!$AG348),IF(Data!$AF348&lt;2.5*Data!$AE348,"1.2",IF(OR(Data!$AE348&gt;2.5,Data!$AE348+Data!$AF348+Data!$AG348&lt;9),"2.2","2")),IF(AND(Data!$AG348&gt;3.5*Data!$AE348,Data!$AG348&gt;3.5*Data!$AF348,Data!$AE348+Data!$AF348+Data!$AG348&gt;11,Data!$AE348+Data!$AF348&lt;2,Data!$Q348&gt;=18),"3",IF((Data!$AE348&gt;3*Data!$AF348),"1.3",IF(AND(Data!$AF348&gt;3*Data!$AE348,Data!$AF348&gt;2),"2.3","3.3")))))</f>
        <v>2.3</v>
      </c>
      <c r="BC348" s="30" t="str">
        <f>IF(AND(Data!$AL348&gt;Data!$AM348,Data!$AL348&gt;Data!$AN348),"1",IF(AND(Data!$AM348&gt;Data!$AL348,Data!$AM348&gt;Data!$AN348),IF(Data!$AM348&lt;2.5*Data!$AL348,"1.2",IF(OR(Data!$AL348&gt;2.5,Data!$AL348+Data!$AM348+Data!$AN348&lt;9),"2.2","2")),IF(AND(Data!$AN348&gt;3.5*Data!$AL348,Data!$AN348&gt;3.5*Data!$AM348,Data!$AL348+Data!$AM348+Data!$AN348&gt;11,Data!$AL348+Data!$AM348&lt;2,Data!$U348&gt;=18),"3",IF((Data!$AL348&gt;3*Data!$AM348),"1.3",IF(AND(Data!$AM348&gt;3*Data!$AL348,Data!$AM348&gt;2),"2.3","3.3")))))</f>
        <v>3.3</v>
      </c>
      <c r="BD348" s="30" t="str">
        <f>IF(AND(Data!$AS348&gt;Data!$AT348,Data!$AS348&gt;Data!$AU348),"1",IF(AND(Data!$AT348&gt;Data!$AS348,Data!$AT348&gt;Data!$AU348),IF(Data!$AT348&lt;2.5*Data!$AS348,"1.2",IF(OR(Data!$AS348&gt;2.5,Data!$AS348+Data!$AT348+Data!$AU348&lt;9),"2.2","2")),IF(AND(Data!$AU348&gt;3.5*Data!$AS348,Data!$AU348&gt;3.5*Data!$AT348,Data!$AS348+Data!$AT348+Data!$AU348&gt;11,Data!$AS348+Data!$AT348&lt;2,Data!$Y348&gt;=18),"3",IF((Data!$AS348&gt;3*Data!$AT348),"1.3",IF(AND(Data!$AT348&gt;3*Data!$AS348,Data!$AT348&gt;2),"2.3","3.3")))))</f>
        <v>1.3</v>
      </c>
      <c r="BE348" s="30" t="str">
        <f t="array" ref="BE348">XLOOKUP(Data!$O348,Data!$K348:$N348,$K$1:$N$1,"?",0,1)&amp;XLOOKUP(Data!$P348,Data!$K348:$N348,$K$1:$N$1,"?",0,1)&amp;XLOOKUP(Data!$Q348,Data!$K348:$N348,$K$1:$N$1,"?",0,1)</f>
        <v>CDS</v>
      </c>
      <c r="BF348" s="30" t="str">
        <f t="array" ref="BF348">XLOOKUP(Data!$S348,Data!$C348:$F348,$C$1:$F$1,"?",0,1)&amp;XLOOKUP(Data!$T348,Data!$C348:$F348,$C$1:$F$1,"?",0,1)&amp;XLOOKUP(Data!$U348,Data!$C348:$F348,$C$1:$F$1,"?",0,1)</f>
        <v>CDS</v>
      </c>
      <c r="BG348" s="30" t="str">
        <f t="array" ref="BG348">XLOOKUP(Data!$W348,Data!$G348:$J348,$G$1:$J$1,"?",0,1)&amp;XLOOKUP(Data!$X348,Data!$G348:$J348,$G$1:$J$1,"?",0,1)&amp;XLOOKUP(Data!$Y348,Data!$G348:$J348,$G$1:$J$1,"?",0,1)</f>
        <v>DCS</v>
      </c>
      <c r="BH348" s="30" t="str">
        <f>VLOOKUP(LEFT(Data!$BE348,Data!$BB348),'Key 2'!$A$1:$C$40,2,FALSE)</f>
        <v>DC</v>
      </c>
      <c r="BI348" s="30" t="str">
        <f>VLOOKUP(LEFT(Data!$BF348,Data!$BC348),'Key 2'!$A$1:$C$40,2,FALSE)</f>
        <v>DSC</v>
      </c>
      <c r="BJ348" s="30" t="str">
        <f>VLOOKUP(LEFT(Data!$BG348,Data!$BD348),'Key 2'!$A$1:$C$40,2,FALSE)</f>
        <v>D</v>
      </c>
      <c r="BK348" s="30" t="str">
        <f>IF(AND(Data!$AV348&gt;=15,Data!$O348&gt;=20),"DG",IF(AND(Data!$AW348&gt;=15,Data!$S348&gt;=20),"MG",IF(AND(Data!$AV348&gt;=15,Data!$W348&gt;=20),"LG","0")))</f>
        <v>LG</v>
      </c>
      <c r="BL348" s="30" t="str">
        <f>IF(AND(Data!$BK348="DG",Data!$AW348&gt;=15,Data!$S348&gt;=20,Data!$BH348&lt;&gt;Data!$BI348),"MG","LG")</f>
        <v>LG</v>
      </c>
      <c r="BM348" s="30" t="str">
        <f>IF(Data!$BK348="DG",Data!$BH348,IF(Data!$BK348="MG",Data!$BI348,Data!$BJ348))</f>
        <v>D</v>
      </c>
      <c r="BN348" s="30" t="str">
        <f>IF(Data!$BL348="DG",Data!$BH348,IF(Data!$BL348="MG",Data!$BI348,Data!$BJ348))</f>
        <v>D</v>
      </c>
      <c r="BO348" s="41"/>
      <c r="BP348" s="41"/>
      <c r="BQ348" s="41"/>
      <c r="BR348" s="47"/>
      <c r="BS348" s="48"/>
      <c r="BT348" s="47" t="str">
        <f>VLOOKUP(Data!$BR348,'Key 1'!$B$1:$D$15,2,FALSE)</f>
        <v>TI</v>
      </c>
      <c r="BU348" s="48" t="str">
        <f>VLOOKUP(Data!$BS348,'Key 1'!$B$1:$D$15,2,FALSE)</f>
        <v>TI</v>
      </c>
      <c r="BV348" s="47">
        <f>VLOOKUP(Data!$BR348,'Key 1'!$B$1:$D$15,3,FALSE)</f>
        <v>0</v>
      </c>
      <c r="BW348" s="48">
        <f>VLOOKUP(Data!$BS348,'Key 1'!$B$1:$D$15,3,FALSE)</f>
        <v>0</v>
      </c>
      <c r="BX348" s="41" t="str">
        <f>IF(Data!$BK348="DG",IF(INT(Data!$BB348)-Data!$BB348&lt;0,"Low","High"),IF(Data!$BK348="MG",IF(INT(Data!$BC348)-Data!$BC348&lt;0,"Low","High"),IF(Data!$BK348="LG",IF(INT(Data!$BD348)-Data!$BD348&lt;0,"Low","High"),"High")))</f>
        <v>Low</v>
      </c>
      <c r="BY348" s="41" t="str">
        <f>IF(Data!$BL348="DG",IF(INT(Data!$BB348)-Data!$BB348&lt;0,"Low","High"),IF(Data!$BL348="MG",IF(INT(Data!$BC348)-Data!$BC348&lt;0,"Low","High"),IF(Data!$BL348="LG",IF(INT(Data!$BD348)-Data!$BD348&lt;0,"Low","High"),"High")))</f>
        <v>Low</v>
      </c>
      <c r="BZ348" s="41" t="str">
        <f>IF(AND(Data!$BX348="High",Data!$BY348="High"),"High","Low")</f>
        <v>Low</v>
      </c>
      <c r="CA348" s="41" t="str">
        <f>IF(AND(Data!$BM348=Data!$BT348,Data!$BN348=Data!$BU348),"Matched",IF(Data!$BM348=Data!$BT348,"Sec Missed", IF(Data!$BN348=Data!$BU348," Pri Missed", "Both Missed")))</f>
        <v>Both Missed</v>
      </c>
      <c r="CB348" s="42">
        <v>75.8</v>
      </c>
      <c r="CC348" s="43" t="s">
        <v>100</v>
      </c>
      <c r="CD348" s="42">
        <v>100.0</v>
      </c>
      <c r="CE348" s="43" t="s">
        <v>3</v>
      </c>
      <c r="CF348" s="44"/>
      <c r="CG348" s="43" t="s">
        <v>0</v>
      </c>
      <c r="CH348" s="45" t="s">
        <v>0</v>
      </c>
      <c r="CI348" s="43" t="s">
        <v>98</v>
      </c>
      <c r="CJ348" s="42">
        <v>100.0</v>
      </c>
      <c r="CK348" s="43" t="s">
        <v>0</v>
      </c>
      <c r="CL348" s="43" t="s">
        <v>98</v>
      </c>
      <c r="CM348" s="42">
        <v>100.0</v>
      </c>
      <c r="CN348" s="43" t="s">
        <v>99</v>
      </c>
      <c r="CO348" s="1"/>
      <c r="CP348" s="1"/>
      <c r="CQ348" s="1"/>
      <c r="CR348" s="1"/>
      <c r="CS348" s="1"/>
      <c r="CT348" s="1"/>
      <c r="CU348" s="1"/>
    </row>
    <row r="349" ht="48.0" customHeight="1">
      <c r="A349" s="28">
        <v>2103.0</v>
      </c>
      <c r="B349" s="28">
        <v>28.0</v>
      </c>
      <c r="C349" s="28">
        <v>9.0</v>
      </c>
      <c r="D349" s="28">
        <v>20.0</v>
      </c>
      <c r="E349" s="28">
        <v>15.0</v>
      </c>
      <c r="F349" s="28">
        <v>21.0</v>
      </c>
      <c r="G349" s="28">
        <v>11.0</v>
      </c>
      <c r="H349" s="28">
        <v>10.0</v>
      </c>
      <c r="I349" s="28">
        <v>18.0</v>
      </c>
      <c r="J349" s="28">
        <v>22.0</v>
      </c>
      <c r="K349" s="28">
        <v>10.0</v>
      </c>
      <c r="L349" s="28">
        <v>14.0</v>
      </c>
      <c r="M349" s="28">
        <v>15.0</v>
      </c>
      <c r="N349" s="28">
        <v>21.0</v>
      </c>
      <c r="O349" s="31">
        <f>LARGE(Data!$K349:$N349,1)</f>
        <v>21</v>
      </c>
      <c r="P349" s="31">
        <f>LARGE(Data!$K349:$N349,2)</f>
        <v>15</v>
      </c>
      <c r="Q349" s="31">
        <f>LARGE(Data!$K349:$N349,3)</f>
        <v>14</v>
      </c>
      <c r="R349" s="31">
        <f>LARGE(Data!$K349:$N349,4)</f>
        <v>10</v>
      </c>
      <c r="S349" s="32">
        <f>LARGE(Data!$C349:$F349,1)</f>
        <v>21</v>
      </c>
      <c r="T349" s="32">
        <f>LARGE(Data!$C349:$F349,2)</f>
        <v>20</v>
      </c>
      <c r="U349" s="32">
        <f>LARGE(Data!$C349:$F349,3)</f>
        <v>15</v>
      </c>
      <c r="V349" s="32">
        <f>LARGE(Data!$C349:$F349,4)</f>
        <v>9</v>
      </c>
      <c r="W349" s="33">
        <f>LARGE(Data!$G349:$J349,1)</f>
        <v>22</v>
      </c>
      <c r="X349" s="33">
        <f>LARGE(Data!$G349:$J349,2)</f>
        <v>18</v>
      </c>
      <c r="Y349" s="33">
        <f>LARGE(Data!$G349:$J349,3)</f>
        <v>11</v>
      </c>
      <c r="Z349" s="33">
        <f>LARGE(Data!$G349:$J349,4)</f>
        <v>10</v>
      </c>
      <c r="AA349" s="30">
        <f>Data!$O349-Data!$P349</f>
        <v>6</v>
      </c>
      <c r="AB349" s="30">
        <f>Data!$P349-Data!$Q349</f>
        <v>1</v>
      </c>
      <c r="AC349" s="30">
        <f>Data!$Q349-Data!$R349</f>
        <v>4</v>
      </c>
      <c r="AD349" s="30">
        <f>(Data!$AA349+Data!$AB349)/SUM(Data!$AA349:$AC349)</f>
        <v>0.6363636364</v>
      </c>
      <c r="AE349" s="31">
        <f>Data!$AA349^2/SQRT(Data!$AA349^2+Data!$AB349^2+Data!$AC349^2)</f>
        <v>4.944980302</v>
      </c>
      <c r="AF349" s="31">
        <f>Data!$AB349^2/SQRT(Data!$AA349^2+Data!$AB349^2+Data!$AC349^2)</f>
        <v>0.1373605639</v>
      </c>
      <c r="AG349" s="31">
        <f>Data!$AC349^2/SQRT(Data!$AA349^2+Data!$AB349^2+Data!$AC349^2)</f>
        <v>2.197769023</v>
      </c>
      <c r="AH349" s="30">
        <f>Data!$S349-Data!$T349</f>
        <v>1</v>
      </c>
      <c r="AI349" s="30">
        <f>Data!$T349-Data!$U349</f>
        <v>5</v>
      </c>
      <c r="AJ349" s="30">
        <f>Data!$U349-Data!$V349</f>
        <v>6</v>
      </c>
      <c r="AK349" s="30">
        <f>(Data!$AH349+Data!$AI349)/(Data!$AH349+Data!$AI349+Data!$AJ349)</f>
        <v>0.5</v>
      </c>
      <c r="AL349" s="32">
        <f>Data!$AH349^2/SQRT(Data!$AH349^2+Data!$AI349^2+Data!$AJ349^2)</f>
        <v>0.127000127</v>
      </c>
      <c r="AM349" s="32">
        <f>Data!$AI349^2/SQRT(Data!$AH349^2+Data!$AI349^2+Data!$AJ349^2)</f>
        <v>3.175003175</v>
      </c>
      <c r="AN349" s="32">
        <f>Data!$AJ349^2/SQRT(Data!$AH349^2+Data!$AI349^2+Data!$AJ349^2)</f>
        <v>4.572004572</v>
      </c>
      <c r="AO349" s="30">
        <f>Data!$W349-Data!$X349</f>
        <v>4</v>
      </c>
      <c r="AP349" s="30">
        <f>Data!$X349-Data!$Y349</f>
        <v>7</v>
      </c>
      <c r="AQ349" s="30">
        <f>Data!$Y349-Data!$Z349</f>
        <v>1</v>
      </c>
      <c r="AR349" s="30">
        <f>(Data!$AO349+Data!$AP349)/(Data!$AO349+Data!$AP349+Data!$AQ349)</f>
        <v>0.9166666667</v>
      </c>
      <c r="AS349" s="33">
        <f>Data!$AO349^2/SQRT(Data!$AO349^2+Data!$AP349^2+Data!$AQ349^2)</f>
        <v>1.969463856</v>
      </c>
      <c r="AT349" s="33">
        <f>Data!$AP349^2/SQRT(Data!$AO349^2+Data!$AP349^2+Data!$AQ349^2)</f>
        <v>6.031483058</v>
      </c>
      <c r="AU349" s="33">
        <f>Data!$AQ349^2/SQRT(Data!$AO349^2+Data!$AP349^2+Data!$AQ349^2)</f>
        <v>0.123091491</v>
      </c>
      <c r="AV349" s="51">
        <f>_xlfn.VAR.P(Data!$K349:$N349)</f>
        <v>15.5</v>
      </c>
      <c r="AW349" s="35">
        <f>_xlfn.VAR.P(Data!$C349:$F349)</f>
        <v>22.6875</v>
      </c>
      <c r="AX349" s="36">
        <f>_xlfn.VAR.P(Data!$G349:$J349)</f>
        <v>24.6875</v>
      </c>
      <c r="AY349" s="46"/>
      <c r="AZ349" s="38"/>
      <c r="BA349" s="39"/>
      <c r="BB349" s="30" t="str">
        <f>IF(AND(Data!$AE349&gt;Data!$AF349,Data!$AE349&gt;Data!$AG349),"1",IF(AND(Data!$AF349&gt;Data!$AE349,Data!$AF349&gt;Data!$AG349),IF(Data!$AF349&lt;2.5*Data!$AE349,"1.2",IF(OR(Data!$AE349&gt;2.5,Data!$AE349+Data!$AF349+Data!$AG349&lt;9),"2.2","2")),IF(AND(Data!$AG349&gt;3.5*Data!$AE349,Data!$AG349&gt;3.5*Data!$AF349,Data!$AE349+Data!$AF349+Data!$AG349&gt;11,Data!$AE349+Data!$AF349&lt;2,Data!$Q349&gt;=18),"3",IF((Data!$AE349&gt;3*Data!$AF349),"1.3",IF(AND(Data!$AF349&gt;3*Data!$AE349,Data!$AF349&gt;2),"2.3","3.3")))))</f>
        <v>1</v>
      </c>
      <c r="BC349" s="30" t="str">
        <f>IF(AND(Data!$AL349&gt;Data!$AM349,Data!$AL349&gt;Data!$AN349),"1",IF(AND(Data!$AM349&gt;Data!$AL349,Data!$AM349&gt;Data!$AN349),IF(Data!$AM349&lt;2.5*Data!$AL349,"1.2",IF(OR(Data!$AL349&gt;2.5,Data!$AL349+Data!$AM349+Data!$AN349&lt;9),"2.2","2")),IF(AND(Data!$AN349&gt;3.5*Data!$AL349,Data!$AN349&gt;3.5*Data!$AM349,Data!$AL349+Data!$AM349+Data!$AN349&gt;11,Data!$AL349+Data!$AM349&lt;2,Data!$U349&gt;=18),"3",IF((Data!$AL349&gt;3*Data!$AM349),"1.3",IF(AND(Data!$AM349&gt;3*Data!$AL349,Data!$AM349&gt;2),"2.3","3.3")))))</f>
        <v>2.3</v>
      </c>
      <c r="BD349" s="30" t="str">
        <f>IF(AND(Data!$AS349&gt;Data!$AT349,Data!$AS349&gt;Data!$AU349),"1",IF(AND(Data!$AT349&gt;Data!$AS349,Data!$AT349&gt;Data!$AU349),IF(Data!$AT349&lt;2.5*Data!$AS349,"1.2",IF(OR(Data!$AS349&gt;2.5,Data!$AS349+Data!$AT349+Data!$AU349&lt;9),"2.2","2")),IF(AND(Data!$AU349&gt;3.5*Data!$AS349,Data!$AU349&gt;3.5*Data!$AT349,Data!$AS349+Data!$AT349+Data!$AU349&gt;11,Data!$AS349+Data!$AT349&lt;2,Data!$Y349&gt;=18),"3",IF((Data!$AS349&gt;3*Data!$AT349),"1.3",IF(AND(Data!$AT349&gt;3*Data!$AS349,Data!$AT349&gt;2),"2.3","3.3")))))</f>
        <v>2.2</v>
      </c>
      <c r="BE349" s="30" t="str">
        <f t="array" ref="BE349">XLOOKUP(Data!$O349,Data!$K349:$N349,$K$1:$N$1,"?",0,1)&amp;XLOOKUP(Data!$P349,Data!$K349:$N349,$K$1:$N$1,"?",0,1)&amp;XLOOKUP(Data!$Q349,Data!$K349:$N349,$K$1:$N$1,"?",0,1)</f>
        <v>CSI</v>
      </c>
      <c r="BF349" s="30" t="str">
        <f t="array" ref="BF349">XLOOKUP(Data!$S349,Data!$C349:$F349,$C$1:$F$1,"?",0,1)&amp;XLOOKUP(Data!$T349,Data!$C349:$F349,$C$1:$F$1,"?",0,1)&amp;XLOOKUP(Data!$U349,Data!$C349:$F349,$C$1:$F$1,"?",0,1)</f>
        <v>CIS</v>
      </c>
      <c r="BG349" s="30" t="str">
        <f t="array" ref="BG349">XLOOKUP(Data!$W349,Data!$G349:$J349,$G$1:$J$1,"?",0,1)&amp;XLOOKUP(Data!$X349,Data!$G349:$J349,$G$1:$J$1,"?",0,1)&amp;XLOOKUP(Data!$Y349,Data!$G349:$J349,$G$1:$J$1,"?",0,1)</f>
        <v>CSD</v>
      </c>
      <c r="BH349" s="30" t="str">
        <f>VLOOKUP(LEFT(Data!$BE349,Data!$BB349),'Key 2'!$A$1:$C$40,2,FALSE)</f>
        <v>C</v>
      </c>
      <c r="BI349" s="30" t="str">
        <f>VLOOKUP(LEFT(Data!$BF349,Data!$BC349),'Key 2'!$A$1:$C$40,2,FALSE)</f>
        <v>IC</v>
      </c>
      <c r="BJ349" s="30" t="str">
        <f>VLOOKUP(LEFT(Data!$BG349,Data!$BD349),'Key 2'!$A$1:$C$40,2,FALSE)</f>
        <v>SC</v>
      </c>
      <c r="BK349" s="30" t="str">
        <f>IF(AND(Data!$AV349&gt;=15,Data!$O349&gt;=20),"DG",IF(AND(Data!$AW349&gt;=15,Data!$S349&gt;=20),"MG",IF(AND(Data!$AV349&gt;=15,Data!$W349&gt;=20),"LG","0")))</f>
        <v>DG</v>
      </c>
      <c r="BL349" s="30" t="str">
        <f>IF(AND(Data!$BK349="DG",Data!$AW349&gt;=15,Data!$S349&gt;=20,Data!$BH349&lt;&gt;Data!$BI349),"MG","LG")</f>
        <v>MG</v>
      </c>
      <c r="BM349" s="30" t="str">
        <f>IF(Data!$BK349="DG",Data!$BH349,IF(Data!$BK349="MG",Data!$BI349,Data!$BJ349))</f>
        <v>C</v>
      </c>
      <c r="BN349" s="30" t="str">
        <f>IF(Data!$BL349="DG",Data!$BH349,IF(Data!$BL349="MG",Data!$BI349,Data!$BJ349))</f>
        <v>IC</v>
      </c>
      <c r="BO349" s="41"/>
      <c r="BP349" s="41"/>
      <c r="BQ349" s="41"/>
      <c r="BR349" s="41"/>
      <c r="BS349" s="41"/>
      <c r="BT349" s="41" t="str">
        <f>VLOOKUP(Data!$BR349,'Key 1'!$B$1:$D$15,2,FALSE)</f>
        <v>TI</v>
      </c>
      <c r="BU349" s="41" t="str">
        <f>VLOOKUP(Data!$BS349,'Key 1'!$B$1:$D$15,2,FALSE)</f>
        <v>TI</v>
      </c>
      <c r="BV349" s="41">
        <f>VLOOKUP(Data!$BR349,'Key 1'!$B$1:$D$15,3,FALSE)</f>
        <v>0</v>
      </c>
      <c r="BW349" s="41">
        <f>VLOOKUP(Data!$BS349,'Key 1'!$B$1:$D$15,3,FALSE)</f>
        <v>0</v>
      </c>
      <c r="BX349" s="41" t="str">
        <f>IF(Data!$BK349="DG",IF(INT(Data!$BB349)-Data!$BB349&lt;0,"Low","High"),IF(Data!$BK349="MG",IF(INT(Data!$BC349)-Data!$BC349&lt;0,"Low","High"),IF(Data!$BK349="LG",IF(INT(Data!$BD349)-Data!$BD349&lt;0,"Low","High"),"High")))</f>
        <v>High</v>
      </c>
      <c r="BY349" s="41" t="str">
        <f>IF(Data!$BL349="DG",IF(INT(Data!$BB349)-Data!$BB349&lt;0,"Low","High"),IF(Data!$BL349="MG",IF(INT(Data!$BC349)-Data!$BC349&lt;0,"Low","High"),IF(Data!$BL349="LG",IF(INT(Data!$BD349)-Data!$BD349&lt;0,"Low","High"),"High")))</f>
        <v>Low</v>
      </c>
      <c r="BZ349" s="41" t="str">
        <f>IF(AND(Data!$BX349="High",Data!$BY349="High"),"High","Low")</f>
        <v>Low</v>
      </c>
      <c r="CA349" s="41" t="str">
        <f>IF(AND(Data!$BM349=Data!$BT349,Data!$BN349=Data!$BU349),"Matched",IF(Data!$BM349=Data!$BT349,"Sec Missed", IF(Data!$BN349=Data!$BU349," Pri Missed", "Both Missed")))</f>
        <v>Both Missed</v>
      </c>
      <c r="CB349" s="42">
        <v>100.0</v>
      </c>
      <c r="CC349" s="42">
        <v>100.0</v>
      </c>
      <c r="CD349" s="42">
        <v>100.0</v>
      </c>
      <c r="CE349" s="43" t="s">
        <v>3</v>
      </c>
      <c r="CF349" s="43" t="s">
        <v>96</v>
      </c>
      <c r="CG349" s="43" t="s">
        <v>105</v>
      </c>
      <c r="CH349" s="45" t="s">
        <v>96</v>
      </c>
      <c r="CI349" s="43" t="s">
        <v>102</v>
      </c>
      <c r="CJ349" s="42">
        <v>100.0</v>
      </c>
      <c r="CK349" s="43" t="s">
        <v>105</v>
      </c>
      <c r="CL349" s="43" t="s">
        <v>98</v>
      </c>
      <c r="CM349" s="42">
        <v>100.0</v>
      </c>
      <c r="CN349" s="43" t="s">
        <v>99</v>
      </c>
      <c r="CO349" s="1"/>
      <c r="CP349" s="1"/>
      <c r="CQ349" s="1"/>
      <c r="CR349" s="1"/>
      <c r="CS349" s="1"/>
      <c r="CT349" s="1"/>
      <c r="CU349" s="1"/>
    </row>
    <row r="350" ht="48.0" customHeight="1">
      <c r="A350" s="28">
        <v>2104.0</v>
      </c>
      <c r="B350" s="28">
        <v>28.0</v>
      </c>
      <c r="C350" s="28">
        <v>14.0</v>
      </c>
      <c r="D350" s="28">
        <v>26.0</v>
      </c>
      <c r="E350" s="28">
        <v>10.0</v>
      </c>
      <c r="F350" s="28">
        <v>16.0</v>
      </c>
      <c r="G350" s="28">
        <v>21.0</v>
      </c>
      <c r="H350" s="28">
        <v>12.0</v>
      </c>
      <c r="I350" s="28">
        <v>9.0</v>
      </c>
      <c r="J350" s="28">
        <v>14.0</v>
      </c>
      <c r="K350" s="28">
        <v>17.0</v>
      </c>
      <c r="L350" s="28">
        <v>22.0</v>
      </c>
      <c r="M350" s="28">
        <v>8.0</v>
      </c>
      <c r="N350" s="28">
        <v>14.0</v>
      </c>
      <c r="O350" s="31">
        <f>LARGE(Data!$K350:$N350,1)</f>
        <v>22</v>
      </c>
      <c r="P350" s="31">
        <f>LARGE(Data!$K350:$N350,2)</f>
        <v>17</v>
      </c>
      <c r="Q350" s="31">
        <f>LARGE(Data!$K350:$N350,3)</f>
        <v>14</v>
      </c>
      <c r="R350" s="31">
        <f>LARGE(Data!$K350:$N350,4)</f>
        <v>8</v>
      </c>
      <c r="S350" s="32">
        <f>LARGE(Data!$C350:$F350,1)</f>
        <v>26</v>
      </c>
      <c r="T350" s="32">
        <f>LARGE(Data!$C350:$F350,2)</f>
        <v>16</v>
      </c>
      <c r="U350" s="32">
        <f>LARGE(Data!$C350:$F350,3)</f>
        <v>14</v>
      </c>
      <c r="V350" s="32">
        <f>LARGE(Data!$C350:$F350,4)</f>
        <v>10</v>
      </c>
      <c r="W350" s="33">
        <f>LARGE(Data!$G350:$J350,1)</f>
        <v>21</v>
      </c>
      <c r="X350" s="33">
        <f>LARGE(Data!$G350:$J350,2)</f>
        <v>14</v>
      </c>
      <c r="Y350" s="33">
        <f>LARGE(Data!$G350:$J350,3)</f>
        <v>12</v>
      </c>
      <c r="Z350" s="33">
        <f>LARGE(Data!$G350:$J350,4)</f>
        <v>9</v>
      </c>
      <c r="AA350" s="30">
        <f>Data!$O350-Data!$P350</f>
        <v>5</v>
      </c>
      <c r="AB350" s="30">
        <f>Data!$P350-Data!$Q350</f>
        <v>3</v>
      </c>
      <c r="AC350" s="30">
        <f>Data!$Q350-Data!$R350</f>
        <v>6</v>
      </c>
      <c r="AD350" s="30">
        <f>(Data!$AA350+Data!$AB350)/SUM(Data!$AA350:$AC350)</f>
        <v>0.5714285714</v>
      </c>
      <c r="AE350" s="31">
        <f>Data!$AA350^2/SQRT(Data!$AA350^2+Data!$AB350^2+Data!$AC350^2)</f>
        <v>2.988071523</v>
      </c>
      <c r="AF350" s="31">
        <f>Data!$AB350^2/SQRT(Data!$AA350^2+Data!$AB350^2+Data!$AC350^2)</f>
        <v>1.075705748</v>
      </c>
      <c r="AG350" s="31">
        <f>Data!$AC350^2/SQRT(Data!$AA350^2+Data!$AB350^2+Data!$AC350^2)</f>
        <v>4.302822994</v>
      </c>
      <c r="AH350" s="30">
        <f>Data!$S350-Data!$T350</f>
        <v>10</v>
      </c>
      <c r="AI350" s="30">
        <f>Data!$T350-Data!$U350</f>
        <v>2</v>
      </c>
      <c r="AJ350" s="30">
        <f>Data!$U350-Data!$V350</f>
        <v>4</v>
      </c>
      <c r="AK350" s="30">
        <f>(Data!$AH350+Data!$AI350)/(Data!$AH350+Data!$AI350+Data!$AJ350)</f>
        <v>0.75</v>
      </c>
      <c r="AL350" s="32">
        <f>Data!$AH350^2/SQRT(Data!$AH350^2+Data!$AI350^2+Data!$AJ350^2)</f>
        <v>9.128709292</v>
      </c>
      <c r="AM350" s="32">
        <f>Data!$AI350^2/SQRT(Data!$AH350^2+Data!$AI350^2+Data!$AJ350^2)</f>
        <v>0.3651483717</v>
      </c>
      <c r="AN350" s="32">
        <f>Data!$AJ350^2/SQRT(Data!$AH350^2+Data!$AI350^2+Data!$AJ350^2)</f>
        <v>1.460593487</v>
      </c>
      <c r="AO350" s="30">
        <f>Data!$W350-Data!$X350</f>
        <v>7</v>
      </c>
      <c r="AP350" s="30">
        <f>Data!$X350-Data!$Y350</f>
        <v>2</v>
      </c>
      <c r="AQ350" s="30">
        <f>Data!$Y350-Data!$Z350</f>
        <v>3</v>
      </c>
      <c r="AR350" s="30">
        <f>(Data!$AO350+Data!$AP350)/(Data!$AO350+Data!$AP350+Data!$AQ350)</f>
        <v>0.75</v>
      </c>
      <c r="AS350" s="33">
        <f>Data!$AO350^2/SQRT(Data!$AO350^2+Data!$AP350^2+Data!$AQ350^2)</f>
        <v>6.223006223</v>
      </c>
      <c r="AT350" s="33">
        <f>Data!$AP350^2/SQRT(Data!$AO350^2+Data!$AP350^2+Data!$AQ350^2)</f>
        <v>0.508000508</v>
      </c>
      <c r="AU350" s="33">
        <f>Data!$AQ350^2/SQRT(Data!$AO350^2+Data!$AP350^2+Data!$AQ350^2)</f>
        <v>1.143001143</v>
      </c>
      <c r="AV350" s="34">
        <f>_xlfn.VAR.P(Data!$K350:$N350)</f>
        <v>25.6875</v>
      </c>
      <c r="AW350" s="50">
        <f>_xlfn.VAR.P(Data!$C350:$F350)</f>
        <v>34.75</v>
      </c>
      <c r="AX350" s="36">
        <f>_xlfn.VAR.P(Data!$G350:$J350)</f>
        <v>19.5</v>
      </c>
      <c r="AY350" s="46"/>
      <c r="AZ350" s="38"/>
      <c r="BA350" s="39"/>
      <c r="BB350" s="30" t="str">
        <f>IF(AND(Data!$AE350&gt;Data!$AF350,Data!$AE350&gt;Data!$AG350),"1",IF(AND(Data!$AF350&gt;Data!$AE350,Data!$AF350&gt;Data!$AG350),IF(Data!$AF350&lt;2.5*Data!$AE350,"1.2",IF(OR(Data!$AE350&gt;2.5,Data!$AE350+Data!$AF350+Data!$AG350&lt;9),"2.2","2")),IF(AND(Data!$AG350&gt;3.5*Data!$AE350,Data!$AG350&gt;3.5*Data!$AF350,Data!$AE350+Data!$AF350+Data!$AG350&gt;11,Data!$AE350+Data!$AF350&lt;2,Data!$Q350&gt;=18),"3",IF((Data!$AE350&gt;3*Data!$AF350),"1.3",IF(AND(Data!$AF350&gt;3*Data!$AE350,Data!$AF350&gt;2),"2.3","3.3")))))</f>
        <v>3.3</v>
      </c>
      <c r="BC350" s="30" t="str">
        <f>IF(AND(Data!$AL350&gt;Data!$AM350,Data!$AL350&gt;Data!$AN350),"1",IF(AND(Data!$AM350&gt;Data!$AL350,Data!$AM350&gt;Data!$AN350),IF(Data!$AM350&lt;2.5*Data!$AL350,"1.2",IF(OR(Data!$AL350&gt;2.5,Data!$AL350+Data!$AM350+Data!$AN350&lt;9),"2.2","2")),IF(AND(Data!$AN350&gt;3.5*Data!$AL350,Data!$AN350&gt;3.5*Data!$AM350,Data!$AL350+Data!$AM350+Data!$AN350&gt;11,Data!$AL350+Data!$AM350&lt;2,Data!$U350&gt;=18),"3",IF((Data!$AL350&gt;3*Data!$AM350),"1.3",IF(AND(Data!$AM350&gt;3*Data!$AL350,Data!$AM350&gt;2),"2.3","3.3")))))</f>
        <v>1</v>
      </c>
      <c r="BD350" s="30" t="str">
        <f>IF(AND(Data!$AS350&gt;Data!$AT350,Data!$AS350&gt;Data!$AU350),"1",IF(AND(Data!$AT350&gt;Data!$AS350,Data!$AT350&gt;Data!$AU350),IF(Data!$AT350&lt;2.5*Data!$AS350,"1.2",IF(OR(Data!$AS350&gt;2.5,Data!$AS350+Data!$AT350+Data!$AU350&lt;9),"2.2","2")),IF(AND(Data!$AU350&gt;3.5*Data!$AS350,Data!$AU350&gt;3.5*Data!$AT350,Data!$AS350+Data!$AT350+Data!$AU350&gt;11,Data!$AS350+Data!$AT350&lt;2,Data!$Y350&gt;=18),"3",IF((Data!$AS350&gt;3*Data!$AT350),"1.3",IF(AND(Data!$AT350&gt;3*Data!$AS350,Data!$AT350&gt;2),"2.3","3.3")))))</f>
        <v>1</v>
      </c>
      <c r="BE350" s="30" t="str">
        <f t="array" ref="BE350">XLOOKUP(Data!$O350,Data!$K350:$N350,$K$1:$N$1,"?",0,1)&amp;XLOOKUP(Data!$P350,Data!$K350:$N350,$K$1:$N$1,"?",0,1)&amp;XLOOKUP(Data!$Q350,Data!$K350:$N350,$K$1:$N$1,"?",0,1)</f>
        <v>IDC</v>
      </c>
      <c r="BF350" s="30" t="str">
        <f t="array" ref="BF350">XLOOKUP(Data!$S350,Data!$C350:$F350,$C$1:$F$1,"?",0,1)&amp;XLOOKUP(Data!$T350,Data!$C350:$F350,$C$1:$F$1,"?",0,1)&amp;XLOOKUP(Data!$U350,Data!$C350:$F350,$C$1:$F$1,"?",0,1)</f>
        <v>ICD</v>
      </c>
      <c r="BG350" s="30" t="str">
        <f t="array" ref="BG350">XLOOKUP(Data!$W350,Data!$G350:$J350,$G$1:$J$1,"?",0,1)&amp;XLOOKUP(Data!$X350,Data!$G350:$J350,$G$1:$J$1,"?",0,1)&amp;XLOOKUP(Data!$Y350,Data!$G350:$J350,$G$1:$J$1,"?",0,1)</f>
        <v>DCI</v>
      </c>
      <c r="BH350" s="30" t="str">
        <f>VLOOKUP(LEFT(Data!$BE350,Data!$BB350),'Key 2'!$A$1:$C$40,2,FALSE)</f>
        <v>DIC</v>
      </c>
      <c r="BI350" s="30" t="str">
        <f>VLOOKUP(LEFT(Data!$BF350,Data!$BC350),'Key 2'!$A$1:$C$40,2,FALSE)</f>
        <v>I</v>
      </c>
      <c r="BJ350" s="30" t="str">
        <f>VLOOKUP(LEFT(Data!$BG350,Data!$BD350),'Key 2'!$A$1:$C$40,2,FALSE)</f>
        <v>D</v>
      </c>
      <c r="BK350" s="30" t="str">
        <f>IF(AND(Data!$AV350&gt;=15,Data!$O350&gt;=20),"DG",IF(AND(Data!$AW350&gt;=15,Data!$S350&gt;=20),"MG",IF(AND(Data!$AV350&gt;=15,Data!$W350&gt;=20),"LG","0")))</f>
        <v>DG</v>
      </c>
      <c r="BL350" s="30" t="str">
        <f>IF(AND(Data!$BK350="DG",Data!$AW350&gt;=15,Data!$S350&gt;=20,Data!$BH350&lt;&gt;Data!$BI350),"MG","LG")</f>
        <v>MG</v>
      </c>
      <c r="BM350" s="30" t="str">
        <f>IF(Data!$BK350="DG",Data!$BH350,IF(Data!$BK350="MG",Data!$BI350,Data!$BJ350))</f>
        <v>DIC</v>
      </c>
      <c r="BN350" s="30" t="str">
        <f>IF(Data!$BL350="DG",Data!$BH350,IF(Data!$BL350="MG",Data!$BI350,Data!$BJ350))</f>
        <v>I</v>
      </c>
      <c r="BO350" s="41"/>
      <c r="BP350" s="41"/>
      <c r="BQ350" s="41"/>
      <c r="BR350" s="47"/>
      <c r="BS350" s="48"/>
      <c r="BT350" s="47" t="str">
        <f>VLOOKUP(Data!$BR350,'Key 1'!$B$1:$D$15,2,FALSE)</f>
        <v>TI</v>
      </c>
      <c r="BU350" s="48" t="str">
        <f>VLOOKUP(Data!$BS350,'Key 1'!$B$1:$D$15,2,FALSE)</f>
        <v>TI</v>
      </c>
      <c r="BV350" s="47">
        <f>VLOOKUP(Data!$BR350,'Key 1'!$B$1:$D$15,3,FALSE)</f>
        <v>0</v>
      </c>
      <c r="BW350" s="48">
        <f>VLOOKUP(Data!$BS350,'Key 1'!$B$1:$D$15,3,FALSE)</f>
        <v>0</v>
      </c>
      <c r="BX350" s="41" t="str">
        <f>IF(Data!$BK350="DG",IF(INT(Data!$BB350)-Data!$BB350&lt;0,"Low","High"),IF(Data!$BK350="MG",IF(INT(Data!$BC350)-Data!$BC350&lt;0,"Low","High"),IF(Data!$BK350="LG",IF(INT(Data!$BD350)-Data!$BD350&lt;0,"Low","High"),"High")))</f>
        <v>Low</v>
      </c>
      <c r="BY350" s="41" t="str">
        <f>IF(Data!$BL350="DG",IF(INT(Data!$BB350)-Data!$BB350&lt;0,"Low","High"),IF(Data!$BL350="MG",IF(INT(Data!$BC350)-Data!$BC350&lt;0,"Low","High"),IF(Data!$BL350="LG",IF(INT(Data!$BD350)-Data!$BD350&lt;0,"Low","High"),"High")))</f>
        <v>High</v>
      </c>
      <c r="BZ350" s="41" t="str">
        <f>IF(AND(Data!$BX350="High",Data!$BY350="High"),"High","Low")</f>
        <v>Low</v>
      </c>
      <c r="CA350" s="41" t="str">
        <f>IF(AND(Data!$BM350=Data!$BT350,Data!$BN350=Data!$BU350),"Matched",IF(Data!$BM350=Data!$BT350,"Sec Missed", IF(Data!$BN350=Data!$BU350," Pri Missed", "Both Missed")))</f>
        <v>Both Missed</v>
      </c>
      <c r="CB350" s="42">
        <v>100.0</v>
      </c>
      <c r="CC350" s="42">
        <v>100.0</v>
      </c>
      <c r="CD350" s="42">
        <v>100.0</v>
      </c>
      <c r="CE350" s="43" t="s">
        <v>1</v>
      </c>
      <c r="CF350" s="43" t="s">
        <v>1</v>
      </c>
      <c r="CG350" s="43" t="s">
        <v>0</v>
      </c>
      <c r="CH350" s="45" t="s">
        <v>1</v>
      </c>
      <c r="CI350" s="43" t="s">
        <v>97</v>
      </c>
      <c r="CJ350" s="42">
        <v>100.0</v>
      </c>
      <c r="CK350" s="43" t="s">
        <v>0</v>
      </c>
      <c r="CL350" s="43" t="s">
        <v>98</v>
      </c>
      <c r="CM350" s="42">
        <v>100.0</v>
      </c>
      <c r="CN350" s="43" t="s">
        <v>103</v>
      </c>
      <c r="CO350" s="1"/>
      <c r="CP350" s="1"/>
      <c r="CQ350" s="1"/>
      <c r="CR350" s="1"/>
      <c r="CS350" s="1"/>
      <c r="CT350" s="1"/>
      <c r="CU350" s="1"/>
    </row>
    <row r="351" ht="48.0" customHeight="1">
      <c r="A351" s="28">
        <v>2105.0</v>
      </c>
      <c r="B351" s="28">
        <v>27.0</v>
      </c>
      <c r="C351" s="28">
        <v>20.0</v>
      </c>
      <c r="D351" s="28">
        <v>14.0</v>
      </c>
      <c r="E351" s="28">
        <v>10.0</v>
      </c>
      <c r="F351" s="28">
        <v>21.0</v>
      </c>
      <c r="G351" s="28">
        <v>20.0</v>
      </c>
      <c r="H351" s="28">
        <v>20.0</v>
      </c>
      <c r="I351" s="28">
        <v>5.0</v>
      </c>
      <c r="J351" s="28">
        <v>18.5</v>
      </c>
      <c r="K351" s="28">
        <v>19.0</v>
      </c>
      <c r="L351" s="28">
        <v>16.0</v>
      </c>
      <c r="M351" s="28">
        <v>6.0</v>
      </c>
      <c r="N351" s="28">
        <v>20.0</v>
      </c>
      <c r="O351" s="31">
        <f>LARGE(Data!$K351:$N351,1)</f>
        <v>20</v>
      </c>
      <c r="P351" s="31">
        <f>LARGE(Data!$K351:$N351,2)</f>
        <v>19</v>
      </c>
      <c r="Q351" s="31">
        <f>LARGE(Data!$K351:$N351,3)</f>
        <v>16</v>
      </c>
      <c r="R351" s="31">
        <f>LARGE(Data!$K351:$N351,4)</f>
        <v>6</v>
      </c>
      <c r="S351" s="32">
        <f>LARGE(Data!$C351:$F351,1)</f>
        <v>21</v>
      </c>
      <c r="T351" s="32">
        <f>LARGE(Data!$C351:$F351,2)</f>
        <v>20</v>
      </c>
      <c r="U351" s="32">
        <f>LARGE(Data!$C351:$F351,3)</f>
        <v>14</v>
      </c>
      <c r="V351" s="32">
        <f>LARGE(Data!$C351:$F351,4)</f>
        <v>10</v>
      </c>
      <c r="W351" s="33">
        <f>LARGE(Data!$G351:$J351,1)</f>
        <v>20</v>
      </c>
      <c r="X351" s="33">
        <f>LARGE(Data!$G351:$J351,2)</f>
        <v>20</v>
      </c>
      <c r="Y351" s="33">
        <f>LARGE(Data!$G351:$J351,3)</f>
        <v>18.5</v>
      </c>
      <c r="Z351" s="33">
        <f>LARGE(Data!$G351:$J351,4)</f>
        <v>5</v>
      </c>
      <c r="AA351" s="30">
        <f>Data!$O351-Data!$P351</f>
        <v>1</v>
      </c>
      <c r="AB351" s="30">
        <f>Data!$P351-Data!$Q351</f>
        <v>3</v>
      </c>
      <c r="AC351" s="30">
        <f>Data!$Q351-Data!$R351</f>
        <v>10</v>
      </c>
      <c r="AD351" s="30">
        <f>(Data!$AA351+Data!$AB351)/SUM(Data!$AA351:$AC351)</f>
        <v>0.2857142857</v>
      </c>
      <c r="AE351" s="31">
        <f>Data!$AA351^2/SQRT(Data!$AA351^2+Data!$AB351^2+Data!$AC351^2)</f>
        <v>0.09534625892</v>
      </c>
      <c r="AF351" s="31">
        <f>Data!$AB351^2/SQRT(Data!$AA351^2+Data!$AB351^2+Data!$AC351^2)</f>
        <v>0.8581163303</v>
      </c>
      <c r="AG351" s="31">
        <f>Data!$AC351^2/SQRT(Data!$AA351^2+Data!$AB351^2+Data!$AC351^2)</f>
        <v>9.534625892</v>
      </c>
      <c r="AH351" s="30">
        <f>Data!$S351-Data!$T351</f>
        <v>1</v>
      </c>
      <c r="AI351" s="30">
        <f>Data!$T351-Data!$U351</f>
        <v>6</v>
      </c>
      <c r="AJ351" s="30">
        <f>Data!$U351-Data!$V351</f>
        <v>4</v>
      </c>
      <c r="AK351" s="30">
        <f>(Data!$AH351+Data!$AI351)/(Data!$AH351+Data!$AI351+Data!$AJ351)</f>
        <v>0.6363636364</v>
      </c>
      <c r="AL351" s="32">
        <f>Data!$AH351^2/SQRT(Data!$AH351^2+Data!$AI351^2+Data!$AJ351^2)</f>
        <v>0.1373605639</v>
      </c>
      <c r="AM351" s="32">
        <f>Data!$AI351^2/SQRT(Data!$AH351^2+Data!$AI351^2+Data!$AJ351^2)</f>
        <v>4.944980302</v>
      </c>
      <c r="AN351" s="32">
        <f>Data!$AJ351^2/SQRT(Data!$AH351^2+Data!$AI351^2+Data!$AJ351^2)</f>
        <v>2.197769023</v>
      </c>
      <c r="AO351" s="30">
        <f>Data!$W351-Data!$X351</f>
        <v>0</v>
      </c>
      <c r="AP351" s="30">
        <f>Data!$X351-Data!$Y351</f>
        <v>1.5</v>
      </c>
      <c r="AQ351" s="30">
        <f>Data!$Y351-Data!$Z351</f>
        <v>13.5</v>
      </c>
      <c r="AR351" s="30">
        <f>(Data!$AO351+Data!$AP351)/(Data!$AO351+Data!$AP351+Data!$AQ351)</f>
        <v>0.1</v>
      </c>
      <c r="AS351" s="33">
        <f>Data!$AO351^2/SQRT(Data!$AO351^2+Data!$AP351^2+Data!$AQ351^2)</f>
        <v>0</v>
      </c>
      <c r="AT351" s="33">
        <f>Data!$AP351^2/SQRT(Data!$AO351^2+Data!$AP351^2+Data!$AQ351^2)</f>
        <v>0.1656472891</v>
      </c>
      <c r="AU351" s="33">
        <f>Data!$AQ351^2/SQRT(Data!$AO351^2+Data!$AP351^2+Data!$AQ351^2)</f>
        <v>13.41743042</v>
      </c>
      <c r="AV351" s="34">
        <f>_xlfn.VAR.P(Data!$K351:$N351)</f>
        <v>30.6875</v>
      </c>
      <c r="AW351" s="35">
        <f>_xlfn.VAR.P(Data!$C351:$F351)</f>
        <v>20.1875</v>
      </c>
      <c r="AX351" s="36">
        <f>_xlfn.VAR.P(Data!$G351:$J351)</f>
        <v>39.796875</v>
      </c>
      <c r="AY351" s="46"/>
      <c r="AZ351" s="38"/>
      <c r="BA351" s="39"/>
      <c r="BB351" s="30" t="str">
        <f>IF(AND(Data!$AE351&gt;Data!$AF351,Data!$AE351&gt;Data!$AG351),"1",IF(AND(Data!$AF351&gt;Data!$AE351,Data!$AF351&gt;Data!$AG351),IF(Data!$AF351&lt;2.5*Data!$AE351,"1.2",IF(OR(Data!$AE351&gt;2.5,Data!$AE351+Data!$AF351+Data!$AG351&lt;9),"2.2","2")),IF(AND(Data!$AG351&gt;3.5*Data!$AE351,Data!$AG351&gt;3.5*Data!$AF351,Data!$AE351+Data!$AF351+Data!$AG351&gt;11,Data!$AE351+Data!$AF351&lt;2,Data!$Q351&gt;=18),"3",IF((Data!$AE351&gt;3*Data!$AF351),"1.3",IF(AND(Data!$AF351&gt;3*Data!$AE351,Data!$AF351&gt;2),"2.3","3.3")))))</f>
        <v>3.3</v>
      </c>
      <c r="BC351" s="30" t="str">
        <f>IF(AND(Data!$AL351&gt;Data!$AM351,Data!$AL351&gt;Data!$AN351),"1",IF(AND(Data!$AM351&gt;Data!$AL351,Data!$AM351&gt;Data!$AN351),IF(Data!$AM351&lt;2.5*Data!$AL351,"1.2",IF(OR(Data!$AL351&gt;2.5,Data!$AL351+Data!$AM351+Data!$AN351&lt;9),"2.2","2")),IF(AND(Data!$AN351&gt;3.5*Data!$AL351,Data!$AN351&gt;3.5*Data!$AM351,Data!$AL351+Data!$AM351+Data!$AN351&gt;11,Data!$AL351+Data!$AM351&lt;2,Data!$U351&gt;=18),"3",IF((Data!$AL351&gt;3*Data!$AM351),"1.3",IF(AND(Data!$AM351&gt;3*Data!$AL351,Data!$AM351&gt;2),"2.3","3.3")))))</f>
        <v>2.2</v>
      </c>
      <c r="BD351" s="30" t="str">
        <f>IF(AND(Data!$AS351&gt;Data!$AT351,Data!$AS351&gt;Data!$AU351),"1",IF(AND(Data!$AT351&gt;Data!$AS351,Data!$AT351&gt;Data!$AU351),IF(Data!$AT351&lt;2.5*Data!$AS351,"1.2",IF(OR(Data!$AS351&gt;2.5,Data!$AS351+Data!$AT351+Data!$AU351&lt;9),"2.2","2")),IF(AND(Data!$AU351&gt;3.5*Data!$AS351,Data!$AU351&gt;3.5*Data!$AT351,Data!$AS351+Data!$AT351+Data!$AU351&gt;11,Data!$AS351+Data!$AT351&lt;2,Data!$Y351&gt;=18),"3",IF((Data!$AS351&gt;3*Data!$AT351),"1.3",IF(AND(Data!$AT351&gt;3*Data!$AS351,Data!$AT351&gt;2),"2.3","3.3")))))</f>
        <v>3</v>
      </c>
      <c r="BE351" s="30" t="str">
        <f t="array" ref="BE351">XLOOKUP(Data!$O351,Data!$K351:$N351,$K$1:$N$1,"?",0,1)&amp;XLOOKUP(Data!$P351,Data!$K351:$N351,$K$1:$N$1,"?",0,1)&amp;XLOOKUP(Data!$Q351,Data!$K351:$N351,$K$1:$N$1,"?",0,1)</f>
        <v>CDI</v>
      </c>
      <c r="BF351" s="30" t="str">
        <f t="array" ref="BF351">XLOOKUP(Data!$S351,Data!$C351:$F351,$C$1:$F$1,"?",0,1)&amp;XLOOKUP(Data!$T351,Data!$C351:$F351,$C$1:$F$1,"?",0,1)&amp;XLOOKUP(Data!$U351,Data!$C351:$F351,$C$1:$F$1,"?",0,1)</f>
        <v>CDI</v>
      </c>
      <c r="BG351" s="30" t="str">
        <f t="array" ref="BG351">XLOOKUP(Data!$W351,Data!$G351:$J351,$G$1:$J$1,"?",0,1)&amp;XLOOKUP(Data!$X351,Data!$G351:$J351,$G$1:$J$1,"?",0,1)&amp;XLOOKUP(Data!$Y351,Data!$G351:$J351,$G$1:$J$1,"?",0,1)</f>
        <v>DDC</v>
      </c>
      <c r="BH351" s="30" t="str">
        <f>VLOOKUP(LEFT(Data!$BE351,Data!$BB351),'Key 2'!$A$1:$C$40,2,FALSE)</f>
        <v>DIC</v>
      </c>
      <c r="BI351" s="30" t="str">
        <f>VLOOKUP(LEFT(Data!$BF351,Data!$BC351),'Key 2'!$A$1:$C$40,2,FALSE)</f>
        <v>DC</v>
      </c>
      <c r="BJ351" s="30" t="str">
        <f>VLOOKUP(LEFT(Data!$BG351,Data!$BD351),'Key 2'!$A$1:$C$40,2,FALSE)</f>
        <v>#N/A</v>
      </c>
      <c r="BK351" s="30" t="str">
        <f>IF(AND(Data!$AV351&gt;=15,Data!$O351&gt;=20),"DG",IF(AND(Data!$AW351&gt;=15,Data!$S351&gt;=20),"MG",IF(AND(Data!$AV351&gt;=15,Data!$W351&gt;=20),"LG","0")))</f>
        <v>DG</v>
      </c>
      <c r="BL351" s="30" t="str">
        <f>IF(AND(Data!$BK351="DG",Data!$AW351&gt;=15,Data!$S351&gt;=20,Data!$BH351&lt;&gt;Data!$BI351),"MG","LG")</f>
        <v>MG</v>
      </c>
      <c r="BM351" s="30" t="str">
        <f>IF(Data!$BK351="DG",Data!$BH351,IF(Data!$BK351="MG",Data!$BI351,Data!$BJ351))</f>
        <v>DIC</v>
      </c>
      <c r="BN351" s="30" t="str">
        <f>IF(Data!$BL351="DG",Data!$BH351,IF(Data!$BL351="MG",Data!$BI351,Data!$BJ351))</f>
        <v>DC</v>
      </c>
      <c r="BO351" s="41"/>
      <c r="BP351" s="41"/>
      <c r="BQ351" s="41"/>
      <c r="BR351" s="41"/>
      <c r="BS351" s="41"/>
      <c r="BT351" s="41" t="str">
        <f>VLOOKUP(Data!$BR351,'Key 1'!$B$1:$D$15,2,FALSE)</f>
        <v>TI</v>
      </c>
      <c r="BU351" s="41" t="str">
        <f>VLOOKUP(Data!$BS351,'Key 1'!$B$1:$D$15,2,FALSE)</f>
        <v>TI</v>
      </c>
      <c r="BV351" s="41">
        <f>VLOOKUP(Data!$BR351,'Key 1'!$B$1:$D$15,3,FALSE)</f>
        <v>0</v>
      </c>
      <c r="BW351" s="41">
        <f>VLOOKUP(Data!$BS351,'Key 1'!$B$1:$D$15,3,FALSE)</f>
        <v>0</v>
      </c>
      <c r="BX351" s="41" t="str">
        <f>IF(Data!$BK351="DG",IF(INT(Data!$BB351)-Data!$BB351&lt;0,"Low","High"),IF(Data!$BK351="MG",IF(INT(Data!$BC351)-Data!$BC351&lt;0,"Low","High"),IF(Data!$BK351="LG",IF(INT(Data!$BD351)-Data!$BD351&lt;0,"Low","High"),"High")))</f>
        <v>Low</v>
      </c>
      <c r="BY351" s="41" t="str">
        <f>IF(Data!$BL351="DG",IF(INT(Data!$BB351)-Data!$BB351&lt;0,"Low","High"),IF(Data!$BL351="MG",IF(INT(Data!$BC351)-Data!$BC351&lt;0,"Low","High"),IF(Data!$BL351="LG",IF(INT(Data!$BD351)-Data!$BD351&lt;0,"Low","High"),"High")))</f>
        <v>Low</v>
      </c>
      <c r="BZ351" s="41" t="str">
        <f>IF(AND(Data!$BX351="High",Data!$BY351="High"),"High","Low")</f>
        <v>Low</v>
      </c>
      <c r="CA351" s="41" t="str">
        <f>IF(AND(Data!$BM351=Data!$BT351,Data!$BN351=Data!$BU351),"Matched",IF(Data!$BM351=Data!$BT351,"Sec Missed", IF(Data!$BN351=Data!$BU351," Pri Missed", "Both Missed")))</f>
        <v>Both Missed</v>
      </c>
      <c r="CB351" s="42">
        <v>100.0</v>
      </c>
      <c r="CC351" s="42">
        <v>100.0</v>
      </c>
      <c r="CD351" s="42">
        <v>100.0</v>
      </c>
      <c r="CE351" s="43" t="s">
        <v>101</v>
      </c>
      <c r="CF351" s="43" t="s">
        <v>17</v>
      </c>
      <c r="CG351" s="43" t="s">
        <v>101</v>
      </c>
      <c r="CH351" s="45" t="s">
        <v>101</v>
      </c>
      <c r="CI351" s="43" t="s">
        <v>97</v>
      </c>
      <c r="CJ351" s="42">
        <v>100.0</v>
      </c>
      <c r="CK351" s="43" t="s">
        <v>17</v>
      </c>
      <c r="CL351" s="43" t="s">
        <v>102</v>
      </c>
      <c r="CM351" s="42">
        <v>100.0</v>
      </c>
      <c r="CN351" s="43" t="s">
        <v>104</v>
      </c>
      <c r="CO351" s="1"/>
      <c r="CP351" s="1"/>
      <c r="CQ351" s="1"/>
      <c r="CR351" s="1"/>
      <c r="CS351" s="1"/>
      <c r="CT351" s="1"/>
      <c r="CU351" s="1"/>
    </row>
    <row r="352" ht="48.0" customHeight="1">
      <c r="A352" s="28">
        <v>2106.0</v>
      </c>
      <c r="B352" s="28">
        <v>28.0</v>
      </c>
      <c r="C352" s="28">
        <v>14.0</v>
      </c>
      <c r="D352" s="28">
        <v>16.0</v>
      </c>
      <c r="E352" s="28">
        <v>15.0</v>
      </c>
      <c r="F352" s="28">
        <v>21.0</v>
      </c>
      <c r="G352" s="28">
        <v>14.0</v>
      </c>
      <c r="H352" s="28">
        <v>7.0</v>
      </c>
      <c r="I352" s="28">
        <v>15.0</v>
      </c>
      <c r="J352" s="28">
        <v>22.0</v>
      </c>
      <c r="K352" s="28">
        <v>14.5</v>
      </c>
      <c r="L352" s="28">
        <v>11.0</v>
      </c>
      <c r="M352" s="28">
        <v>14.0</v>
      </c>
      <c r="N352" s="28">
        <v>21.0</v>
      </c>
      <c r="O352" s="31">
        <f>LARGE(Data!$K352:$N352,1)</f>
        <v>21</v>
      </c>
      <c r="P352" s="31">
        <f>LARGE(Data!$K352:$N352,2)</f>
        <v>14.5</v>
      </c>
      <c r="Q352" s="31">
        <f>LARGE(Data!$K352:$N352,3)</f>
        <v>14</v>
      </c>
      <c r="R352" s="31">
        <f>LARGE(Data!$K352:$N352,4)</f>
        <v>11</v>
      </c>
      <c r="S352" s="32">
        <f>LARGE(Data!$C352:$F352,1)</f>
        <v>21</v>
      </c>
      <c r="T352" s="32">
        <f>LARGE(Data!$C352:$F352,2)</f>
        <v>16</v>
      </c>
      <c r="U352" s="32">
        <f>LARGE(Data!$C352:$F352,3)</f>
        <v>15</v>
      </c>
      <c r="V352" s="32">
        <f>LARGE(Data!$C352:$F352,4)</f>
        <v>14</v>
      </c>
      <c r="W352" s="33">
        <f>LARGE(Data!$G352:$J352,1)</f>
        <v>22</v>
      </c>
      <c r="X352" s="33">
        <f>LARGE(Data!$G352:$J352,2)</f>
        <v>15</v>
      </c>
      <c r="Y352" s="33">
        <f>LARGE(Data!$G352:$J352,3)</f>
        <v>14</v>
      </c>
      <c r="Z352" s="33">
        <f>LARGE(Data!$G352:$J352,4)</f>
        <v>7</v>
      </c>
      <c r="AA352" s="30">
        <f>Data!$O352-Data!$P352</f>
        <v>6.5</v>
      </c>
      <c r="AB352" s="30">
        <f>Data!$P352-Data!$Q352</f>
        <v>0.5</v>
      </c>
      <c r="AC352" s="30">
        <f>Data!$Q352-Data!$R352</f>
        <v>3</v>
      </c>
      <c r="AD352" s="30">
        <f>(Data!$AA352+Data!$AB352)/SUM(Data!$AA352:$AC352)</f>
        <v>0.7</v>
      </c>
      <c r="AE352" s="31">
        <f>Data!$AA352^2/SQRT(Data!$AA352^2+Data!$AB352^2+Data!$AC352^2)</f>
        <v>5.887393971</v>
      </c>
      <c r="AF352" s="31">
        <f>Data!$AB352^2/SQRT(Data!$AA352^2+Data!$AB352^2+Data!$AC352^2)</f>
        <v>0.03483665071</v>
      </c>
      <c r="AG352" s="31">
        <f>Data!$AC352^2/SQRT(Data!$AA352^2+Data!$AB352^2+Data!$AC352^2)</f>
        <v>1.254119426</v>
      </c>
      <c r="AH352" s="30">
        <f>Data!$S352-Data!$T352</f>
        <v>5</v>
      </c>
      <c r="AI352" s="30">
        <f>Data!$T352-Data!$U352</f>
        <v>1</v>
      </c>
      <c r="AJ352" s="30">
        <f>Data!$U352-Data!$V352</f>
        <v>1</v>
      </c>
      <c r="AK352" s="30">
        <f>(Data!$AH352+Data!$AI352)/(Data!$AH352+Data!$AI352+Data!$AJ352)</f>
        <v>0.8571428571</v>
      </c>
      <c r="AL352" s="32">
        <f>Data!$AH352^2/SQRT(Data!$AH352^2+Data!$AI352^2+Data!$AJ352^2)</f>
        <v>4.811252243</v>
      </c>
      <c r="AM352" s="32">
        <f>Data!$AI352^2/SQRT(Data!$AH352^2+Data!$AI352^2+Data!$AJ352^2)</f>
        <v>0.1924500897</v>
      </c>
      <c r="AN352" s="32">
        <f>Data!$AJ352^2/SQRT(Data!$AH352^2+Data!$AI352^2+Data!$AJ352^2)</f>
        <v>0.1924500897</v>
      </c>
      <c r="AO352" s="30">
        <f>Data!$W352-Data!$X352</f>
        <v>7</v>
      </c>
      <c r="AP352" s="30">
        <f>Data!$X352-Data!$Y352</f>
        <v>1</v>
      </c>
      <c r="AQ352" s="30">
        <f>Data!$Y352-Data!$Z352</f>
        <v>7</v>
      </c>
      <c r="AR352" s="30">
        <f>(Data!$AO352+Data!$AP352)/(Data!$AO352+Data!$AP352+Data!$AQ352)</f>
        <v>0.5333333333</v>
      </c>
      <c r="AS352" s="33">
        <f>Data!$AO352^2/SQRT(Data!$AO352^2+Data!$AP352^2+Data!$AQ352^2)</f>
        <v>4.924685295</v>
      </c>
      <c r="AT352" s="33">
        <f>Data!$AP352^2/SQRT(Data!$AO352^2+Data!$AP352^2+Data!$AQ352^2)</f>
        <v>0.1005037815</v>
      </c>
      <c r="AU352" s="33">
        <f>Data!$AQ352^2/SQRT(Data!$AO352^2+Data!$AP352^2+Data!$AQ352^2)</f>
        <v>4.924685295</v>
      </c>
      <c r="AV352" s="51">
        <f>_xlfn.VAR.P(Data!$K352:$N352)</f>
        <v>13.296875</v>
      </c>
      <c r="AW352" s="35">
        <f>_xlfn.VAR.P(Data!$C352:$F352)</f>
        <v>7.25</v>
      </c>
      <c r="AX352" s="49">
        <f>_xlfn.VAR.P(Data!$G352:$J352)</f>
        <v>28.25</v>
      </c>
      <c r="AY352" s="46"/>
      <c r="AZ352" s="38"/>
      <c r="BA352" s="39"/>
      <c r="BB352" s="30" t="str">
        <f>IF(AND(Data!$AE352&gt;Data!$AF352,Data!$AE352&gt;Data!$AG352),"1",IF(AND(Data!$AF352&gt;Data!$AE352,Data!$AF352&gt;Data!$AG352),IF(Data!$AF352&lt;2.5*Data!$AE352,"1.2",IF(OR(Data!$AE352&gt;2.5,Data!$AE352+Data!$AF352+Data!$AG352&lt;9),"2.2","2")),IF(AND(Data!$AG352&gt;3.5*Data!$AE352,Data!$AG352&gt;3.5*Data!$AF352,Data!$AE352+Data!$AF352+Data!$AG352&gt;11,Data!$AE352+Data!$AF352&lt;2,Data!$Q352&gt;=18),"3",IF((Data!$AE352&gt;3*Data!$AF352),"1.3",IF(AND(Data!$AF352&gt;3*Data!$AE352,Data!$AF352&gt;2),"2.3","3.3")))))</f>
        <v>1</v>
      </c>
      <c r="BC352" s="30" t="str">
        <f>IF(AND(Data!$AL352&gt;Data!$AM352,Data!$AL352&gt;Data!$AN352),"1",IF(AND(Data!$AM352&gt;Data!$AL352,Data!$AM352&gt;Data!$AN352),IF(Data!$AM352&lt;2.5*Data!$AL352,"1.2",IF(OR(Data!$AL352&gt;2.5,Data!$AL352+Data!$AM352+Data!$AN352&lt;9),"2.2","2")),IF(AND(Data!$AN352&gt;3.5*Data!$AL352,Data!$AN352&gt;3.5*Data!$AM352,Data!$AL352+Data!$AM352+Data!$AN352&gt;11,Data!$AL352+Data!$AM352&lt;2,Data!$U352&gt;=18),"3",IF((Data!$AL352&gt;3*Data!$AM352),"1.3",IF(AND(Data!$AM352&gt;3*Data!$AL352,Data!$AM352&gt;2),"2.3","3.3")))))</f>
        <v>1</v>
      </c>
      <c r="BD352" s="30" t="str">
        <f>IF(AND(Data!$AS352&gt;Data!$AT352,Data!$AS352&gt;Data!$AU352),"1",IF(AND(Data!$AT352&gt;Data!$AS352,Data!$AT352&gt;Data!$AU352),IF(Data!$AT352&lt;2.5*Data!$AS352,"1.2",IF(OR(Data!$AS352&gt;2.5,Data!$AS352+Data!$AT352+Data!$AU352&lt;9),"2.2","2")),IF(AND(Data!$AU352&gt;3.5*Data!$AS352,Data!$AU352&gt;3.5*Data!$AT352,Data!$AS352+Data!$AT352+Data!$AU352&gt;11,Data!$AS352+Data!$AT352&lt;2,Data!$Y352&gt;=18),"3",IF((Data!$AS352&gt;3*Data!$AT352),"1.3",IF(AND(Data!$AT352&gt;3*Data!$AS352,Data!$AT352&gt;2),"2.3","3.3")))))</f>
        <v>1.3</v>
      </c>
      <c r="BE352" s="30" t="str">
        <f t="array" ref="BE352">XLOOKUP(Data!$O352,Data!$K352:$N352,$K$1:$N$1,"?",0,1)&amp;XLOOKUP(Data!$P352,Data!$K352:$N352,$K$1:$N$1,"?",0,1)&amp;XLOOKUP(Data!$Q352,Data!$K352:$N352,$K$1:$N$1,"?",0,1)</f>
        <v>CDS</v>
      </c>
      <c r="BF352" s="30" t="str">
        <f t="array" ref="BF352">XLOOKUP(Data!$S352,Data!$C352:$F352,$C$1:$F$1,"?",0,1)&amp;XLOOKUP(Data!$T352,Data!$C352:$F352,$C$1:$F$1,"?",0,1)&amp;XLOOKUP(Data!$U352,Data!$C352:$F352,$C$1:$F$1,"?",0,1)</f>
        <v>CIS</v>
      </c>
      <c r="BG352" s="30" t="str">
        <f t="array" ref="BG352">XLOOKUP(Data!$W352,Data!$G352:$J352,$G$1:$J$1,"?",0,1)&amp;XLOOKUP(Data!$X352,Data!$G352:$J352,$G$1:$J$1,"?",0,1)&amp;XLOOKUP(Data!$Y352,Data!$G352:$J352,$G$1:$J$1,"?",0,1)</f>
        <v>CSD</v>
      </c>
      <c r="BH352" s="30" t="str">
        <f>VLOOKUP(LEFT(Data!$BE352,Data!$BB352),'Key 2'!$A$1:$C$40,2,FALSE)</f>
        <v>C</v>
      </c>
      <c r="BI352" s="30" t="str">
        <f>VLOOKUP(LEFT(Data!$BF352,Data!$BC352),'Key 2'!$A$1:$C$40,2,FALSE)</f>
        <v>C</v>
      </c>
      <c r="BJ352" s="30" t="str">
        <f>VLOOKUP(LEFT(Data!$BG352,Data!$BD352),'Key 2'!$A$1:$C$40,2,FALSE)</f>
        <v>C</v>
      </c>
      <c r="BK352" s="30" t="str">
        <f>IF(AND(Data!$AV352&gt;=15,Data!$O352&gt;=20),"DG",IF(AND(Data!$AW352&gt;=15,Data!$S352&gt;=20),"MG",IF(AND(Data!$AV352&gt;=15,Data!$W352&gt;=20),"LG","0")))</f>
        <v>0</v>
      </c>
      <c r="BL352" s="30" t="str">
        <f>IF(AND(Data!$BK352="DG",Data!$AW352&gt;=15,Data!$S352&gt;=20,Data!$BH352&lt;&gt;Data!$BI352),"MG","LG")</f>
        <v>LG</v>
      </c>
      <c r="BM352" s="30" t="str">
        <f>IF(Data!$BK352="DG",Data!$BH352,IF(Data!$BK352="MG",Data!$BI352,Data!$BJ352))</f>
        <v>C</v>
      </c>
      <c r="BN352" s="30" t="str">
        <f>IF(Data!$BL352="DG",Data!$BH352,IF(Data!$BL352="MG",Data!$BI352,Data!$BJ352))</f>
        <v>C</v>
      </c>
      <c r="BO352" s="41"/>
      <c r="BP352" s="41"/>
      <c r="BQ352" s="41"/>
      <c r="BR352" s="41"/>
      <c r="BS352" s="41"/>
      <c r="BT352" s="41" t="str">
        <f>VLOOKUP(Data!$BR352,'Key 1'!$B$1:$D$15,2,FALSE)</f>
        <v>TI</v>
      </c>
      <c r="BU352" s="41" t="str">
        <f>VLOOKUP(Data!$BS352,'Key 1'!$B$1:$D$15,2,FALSE)</f>
        <v>TI</v>
      </c>
      <c r="BV352" s="41">
        <f>VLOOKUP(Data!$BR352,'Key 1'!$B$1:$D$15,3,FALSE)</f>
        <v>0</v>
      </c>
      <c r="BW352" s="41">
        <f>VLOOKUP(Data!$BS352,'Key 1'!$B$1:$D$15,3,FALSE)</f>
        <v>0</v>
      </c>
      <c r="BX352" s="41" t="str">
        <f>IF(Data!$BK352="DG",IF(INT(Data!$BB352)-Data!$BB352&lt;0,"Low","High"),IF(Data!$BK352="MG",IF(INT(Data!$BC352)-Data!$BC352&lt;0,"Low","High"),IF(Data!$BK352="LG",IF(INT(Data!$BD352)-Data!$BD352&lt;0,"Low","High"),"High")))</f>
        <v>High</v>
      </c>
      <c r="BY352" s="41" t="str">
        <f>IF(Data!$BL352="DG",IF(INT(Data!$BB352)-Data!$BB352&lt;0,"Low","High"),IF(Data!$BL352="MG",IF(INT(Data!$BC352)-Data!$BC352&lt;0,"Low","High"),IF(Data!$BL352="LG",IF(INT(Data!$BD352)-Data!$BD352&lt;0,"Low","High"),"High")))</f>
        <v>Low</v>
      </c>
      <c r="BZ352" s="41" t="str">
        <f>IF(AND(Data!$BX352="High",Data!$BY352="High"),"High","Low")</f>
        <v>Low</v>
      </c>
      <c r="CA352" s="41" t="str">
        <f>IF(AND(Data!$BM352=Data!$BT352,Data!$BN352=Data!$BU352),"Matched",IF(Data!$BM352=Data!$BT352,"Sec Missed", IF(Data!$BN352=Data!$BU352," Pri Missed", "Both Missed")))</f>
        <v>Both Missed</v>
      </c>
      <c r="CB352" s="42">
        <v>100.0</v>
      </c>
      <c r="CC352" s="43" t="s">
        <v>100</v>
      </c>
      <c r="CD352" s="42">
        <v>100.0</v>
      </c>
      <c r="CE352" s="43" t="s">
        <v>3</v>
      </c>
      <c r="CF352" s="44"/>
      <c r="CG352" s="43" t="s">
        <v>3</v>
      </c>
      <c r="CH352" s="45" t="s">
        <v>3</v>
      </c>
      <c r="CI352" s="43" t="s">
        <v>98</v>
      </c>
      <c r="CJ352" s="42">
        <v>100.0</v>
      </c>
      <c r="CK352" s="43" t="s">
        <v>3</v>
      </c>
      <c r="CL352" s="43" t="s">
        <v>98</v>
      </c>
      <c r="CM352" s="42">
        <v>100.0</v>
      </c>
      <c r="CN352" s="43" t="s">
        <v>99</v>
      </c>
      <c r="CO352" s="1"/>
      <c r="CP352" s="1"/>
      <c r="CQ352" s="1"/>
      <c r="CR352" s="1"/>
      <c r="CS352" s="1"/>
      <c r="CT352" s="1"/>
      <c r="CU352" s="1"/>
    </row>
    <row r="353" ht="48.0" customHeight="1">
      <c r="A353" s="28">
        <v>2107.0</v>
      </c>
      <c r="B353" s="28">
        <v>28.0</v>
      </c>
      <c r="C353" s="28">
        <v>12.0</v>
      </c>
      <c r="D353" s="28">
        <v>22.0</v>
      </c>
      <c r="E353" s="28">
        <v>13.0</v>
      </c>
      <c r="F353" s="28">
        <v>23.0</v>
      </c>
      <c r="G353" s="28">
        <v>7.0</v>
      </c>
      <c r="H353" s="28">
        <v>23.5</v>
      </c>
      <c r="I353" s="28">
        <v>9.0</v>
      </c>
      <c r="J353" s="28">
        <v>22.0</v>
      </c>
      <c r="K353" s="28">
        <v>9.0</v>
      </c>
      <c r="L353" s="28">
        <v>22.0</v>
      </c>
      <c r="M353" s="28">
        <v>11.0</v>
      </c>
      <c r="N353" s="28">
        <v>23.0</v>
      </c>
      <c r="O353" s="31">
        <f>LARGE(Data!$K353:$N353,1)</f>
        <v>23</v>
      </c>
      <c r="P353" s="31">
        <f>LARGE(Data!$K353:$N353,2)</f>
        <v>22</v>
      </c>
      <c r="Q353" s="31">
        <f>LARGE(Data!$K353:$N353,3)</f>
        <v>11</v>
      </c>
      <c r="R353" s="31">
        <f>LARGE(Data!$K353:$N353,4)</f>
        <v>9</v>
      </c>
      <c r="S353" s="32">
        <f>LARGE(Data!$C353:$F353,1)</f>
        <v>23</v>
      </c>
      <c r="T353" s="32">
        <f>LARGE(Data!$C353:$F353,2)</f>
        <v>22</v>
      </c>
      <c r="U353" s="32">
        <f>LARGE(Data!$C353:$F353,3)</f>
        <v>13</v>
      </c>
      <c r="V353" s="32">
        <f>LARGE(Data!$C353:$F353,4)</f>
        <v>12</v>
      </c>
      <c r="W353" s="33">
        <f>LARGE(Data!$G353:$J353,1)</f>
        <v>23.5</v>
      </c>
      <c r="X353" s="33">
        <f>LARGE(Data!$G353:$J353,2)</f>
        <v>22</v>
      </c>
      <c r="Y353" s="33">
        <f>LARGE(Data!$G353:$J353,3)</f>
        <v>9</v>
      </c>
      <c r="Z353" s="33">
        <f>LARGE(Data!$G353:$J353,4)</f>
        <v>7</v>
      </c>
      <c r="AA353" s="30">
        <f>Data!$O353-Data!$P353</f>
        <v>1</v>
      </c>
      <c r="AB353" s="30">
        <f>Data!$P353-Data!$Q353</f>
        <v>11</v>
      </c>
      <c r="AC353" s="30">
        <f>Data!$Q353-Data!$R353</f>
        <v>2</v>
      </c>
      <c r="AD353" s="30">
        <f>(Data!$AA353+Data!$AB353)/SUM(Data!$AA353:$AC353)</f>
        <v>0.8571428571</v>
      </c>
      <c r="AE353" s="31">
        <f>Data!$AA353^2/SQRT(Data!$AA353^2+Data!$AB353^2+Data!$AC353^2)</f>
        <v>0.08908708064</v>
      </c>
      <c r="AF353" s="31">
        <f>Data!$AB353^2/SQRT(Data!$AA353^2+Data!$AB353^2+Data!$AC353^2)</f>
        <v>10.77953676</v>
      </c>
      <c r="AG353" s="31">
        <f>Data!$AC353^2/SQRT(Data!$AA353^2+Data!$AB353^2+Data!$AC353^2)</f>
        <v>0.3563483225</v>
      </c>
      <c r="AH353" s="30">
        <f>Data!$S353-Data!$T353</f>
        <v>1</v>
      </c>
      <c r="AI353" s="30">
        <f>Data!$T353-Data!$U353</f>
        <v>9</v>
      </c>
      <c r="AJ353" s="30">
        <f>Data!$U353-Data!$V353</f>
        <v>1</v>
      </c>
      <c r="AK353" s="30">
        <f>(Data!$AH353+Data!$AI353)/(Data!$AH353+Data!$AI353+Data!$AJ353)</f>
        <v>0.9090909091</v>
      </c>
      <c r="AL353" s="32">
        <f>Data!$AH353^2/SQRT(Data!$AH353^2+Data!$AI353^2+Data!$AJ353^2)</f>
        <v>0.10976426</v>
      </c>
      <c r="AM353" s="32">
        <f>Data!$AI353^2/SQRT(Data!$AH353^2+Data!$AI353^2+Data!$AJ353^2)</f>
        <v>8.890905059</v>
      </c>
      <c r="AN353" s="32">
        <f>Data!$AJ353^2/SQRT(Data!$AH353^2+Data!$AI353^2+Data!$AJ353^2)</f>
        <v>0.10976426</v>
      </c>
      <c r="AO353" s="30">
        <f>Data!$W353-Data!$X353</f>
        <v>1.5</v>
      </c>
      <c r="AP353" s="30">
        <f>Data!$X353-Data!$Y353</f>
        <v>13</v>
      </c>
      <c r="AQ353" s="30">
        <f>Data!$Y353-Data!$Z353</f>
        <v>2</v>
      </c>
      <c r="AR353" s="30">
        <f>(Data!$AO353+Data!$AP353)/(Data!$AO353+Data!$AP353+Data!$AQ353)</f>
        <v>0.8787878788</v>
      </c>
      <c r="AS353" s="33">
        <f>Data!$AO353^2/SQRT(Data!$AO353^2+Data!$AP353^2+Data!$AQ353^2)</f>
        <v>0.1699626543</v>
      </c>
      <c r="AT353" s="33">
        <f>Data!$AP353^2/SQRT(Data!$AO353^2+Data!$AP353^2+Data!$AQ353^2)</f>
        <v>12.76608381</v>
      </c>
      <c r="AU353" s="33">
        <f>Data!$AQ353^2/SQRT(Data!$AO353^2+Data!$AP353^2+Data!$AQ353^2)</f>
        <v>0.3021558298</v>
      </c>
      <c r="AV353" s="34">
        <f>_xlfn.VAR.P(Data!$K353:$N353)</f>
        <v>39.6875</v>
      </c>
      <c r="AW353" s="35">
        <f>_xlfn.VAR.P(Data!$C353:$F353)</f>
        <v>25.25</v>
      </c>
      <c r="AX353" s="36">
        <f>_xlfn.VAR.P(Data!$G353:$J353)</f>
        <v>55.171875</v>
      </c>
      <c r="AY353" s="46"/>
      <c r="AZ353" s="38"/>
      <c r="BA353" s="39"/>
      <c r="BB353" s="30" t="str">
        <f>IF(AND(Data!$AE353&gt;Data!$AF353,Data!$AE353&gt;Data!$AG353),"1",IF(AND(Data!$AF353&gt;Data!$AE353,Data!$AF353&gt;Data!$AG353),IF(Data!$AF353&lt;2.5*Data!$AE353,"1.2",IF(OR(Data!$AE353&gt;2.5,Data!$AE353+Data!$AF353+Data!$AG353&lt;9),"2.2","2")),IF(AND(Data!$AG353&gt;3.5*Data!$AE353,Data!$AG353&gt;3.5*Data!$AF353,Data!$AE353+Data!$AF353+Data!$AG353&gt;11,Data!$AE353+Data!$AF353&lt;2,Data!$Q353&gt;=18),"3",IF((Data!$AE353&gt;3*Data!$AF353),"1.3",IF(AND(Data!$AF353&gt;3*Data!$AE353,Data!$AF353&gt;2),"2.3","3.3")))))</f>
        <v>2</v>
      </c>
      <c r="BC353" s="30" t="str">
        <f>IF(AND(Data!$AL353&gt;Data!$AM353,Data!$AL353&gt;Data!$AN353),"1",IF(AND(Data!$AM353&gt;Data!$AL353,Data!$AM353&gt;Data!$AN353),IF(Data!$AM353&lt;2.5*Data!$AL353,"1.2",IF(OR(Data!$AL353&gt;2.5,Data!$AL353+Data!$AM353+Data!$AN353&lt;9),"2.2","2")),IF(AND(Data!$AN353&gt;3.5*Data!$AL353,Data!$AN353&gt;3.5*Data!$AM353,Data!$AL353+Data!$AM353+Data!$AN353&gt;11,Data!$AL353+Data!$AM353&lt;2,Data!$U353&gt;=18),"3",IF((Data!$AL353&gt;3*Data!$AM353),"1.3",IF(AND(Data!$AM353&gt;3*Data!$AL353,Data!$AM353&gt;2),"2.3","3.3")))))</f>
        <v>2</v>
      </c>
      <c r="BD353" s="30" t="str">
        <f>IF(AND(Data!$AS353&gt;Data!$AT353,Data!$AS353&gt;Data!$AU353),"1",IF(AND(Data!$AT353&gt;Data!$AS353,Data!$AT353&gt;Data!$AU353),IF(Data!$AT353&lt;2.5*Data!$AS353,"1.2",IF(OR(Data!$AS353&gt;2.5,Data!$AS353+Data!$AT353+Data!$AU353&lt;9),"2.2","2")),IF(AND(Data!$AU353&gt;3.5*Data!$AS353,Data!$AU353&gt;3.5*Data!$AT353,Data!$AS353+Data!$AT353+Data!$AU353&gt;11,Data!$AS353+Data!$AT353&lt;2,Data!$Y353&gt;=18),"3",IF((Data!$AS353&gt;3*Data!$AT353),"1.3",IF(AND(Data!$AT353&gt;3*Data!$AS353,Data!$AT353&gt;2),"2.3","3.3")))))</f>
        <v>2</v>
      </c>
      <c r="BE353" s="30" t="str">
        <f t="array" ref="BE353">XLOOKUP(Data!$O353,Data!$K353:$N353,$K$1:$N$1,"?",0,1)&amp;XLOOKUP(Data!$P353,Data!$K353:$N353,$K$1:$N$1,"?",0,1)&amp;XLOOKUP(Data!$Q353,Data!$K353:$N353,$K$1:$N$1,"?",0,1)</f>
        <v>CIS</v>
      </c>
      <c r="BF353" s="30" t="str">
        <f t="array" ref="BF353">XLOOKUP(Data!$S353,Data!$C353:$F353,$C$1:$F$1,"?",0,1)&amp;XLOOKUP(Data!$T353,Data!$C353:$F353,$C$1:$F$1,"?",0,1)&amp;XLOOKUP(Data!$U353,Data!$C353:$F353,$C$1:$F$1,"?",0,1)</f>
        <v>CIS</v>
      </c>
      <c r="BG353" s="30" t="str">
        <f t="array" ref="BG353">XLOOKUP(Data!$W353,Data!$G353:$J353,$G$1:$J$1,"?",0,1)&amp;XLOOKUP(Data!$X353,Data!$G353:$J353,$G$1:$J$1,"?",0,1)&amp;XLOOKUP(Data!$Y353,Data!$G353:$J353,$G$1:$J$1,"?",0,1)</f>
        <v>ICS</v>
      </c>
      <c r="BH353" s="30" t="str">
        <f>VLOOKUP(LEFT(Data!$BE353,Data!$BB353),'Key 2'!$A$1:$C$40,2,FALSE)</f>
        <v>IC</v>
      </c>
      <c r="BI353" s="30" t="str">
        <f>VLOOKUP(LEFT(Data!$BF353,Data!$BC353),'Key 2'!$A$1:$C$40,2,FALSE)</f>
        <v>IC</v>
      </c>
      <c r="BJ353" s="30" t="str">
        <f>VLOOKUP(LEFT(Data!$BG353,Data!$BD353),'Key 2'!$A$1:$C$40,2,FALSE)</f>
        <v>IC</v>
      </c>
      <c r="BK353" s="30" t="str">
        <f>IF(AND(Data!$AV353&gt;=15,Data!$O353&gt;=20),"DG",IF(AND(Data!$AW353&gt;=15,Data!$S353&gt;=20),"MG",IF(AND(Data!$AV353&gt;=15,Data!$W353&gt;=20),"LG","0")))</f>
        <v>DG</v>
      </c>
      <c r="BL353" s="30" t="str">
        <f>IF(AND(Data!$BK353="DG",Data!$AW353&gt;=15,Data!$S353&gt;=20,Data!$BH353&lt;&gt;Data!$BI353),"MG","LG")</f>
        <v>LG</v>
      </c>
      <c r="BM353" s="30" t="str">
        <f>IF(Data!$BK353="DG",Data!$BH353,IF(Data!$BK353="MG",Data!$BI353,Data!$BJ353))</f>
        <v>IC</v>
      </c>
      <c r="BN353" s="30" t="str">
        <f>IF(Data!$BL353="DG",Data!$BH353,IF(Data!$BL353="MG",Data!$BI353,Data!$BJ353))</f>
        <v>IC</v>
      </c>
      <c r="BO353" s="41"/>
      <c r="BP353" s="41"/>
      <c r="BQ353" s="41"/>
      <c r="BR353" s="41"/>
      <c r="BS353" s="41"/>
      <c r="BT353" s="41" t="str">
        <f>VLOOKUP(Data!$BR353,'Key 1'!$B$1:$D$15,2,FALSE)</f>
        <v>TI</v>
      </c>
      <c r="BU353" s="41" t="str">
        <f>VLOOKUP(Data!$BS353,'Key 1'!$B$1:$D$15,2,FALSE)</f>
        <v>TI</v>
      </c>
      <c r="BV353" s="41">
        <f>VLOOKUP(Data!$BR353,'Key 1'!$B$1:$D$15,3,FALSE)</f>
        <v>0</v>
      </c>
      <c r="BW353" s="41">
        <f>VLOOKUP(Data!$BS353,'Key 1'!$B$1:$D$15,3,FALSE)</f>
        <v>0</v>
      </c>
      <c r="BX353" s="41" t="str">
        <f>IF(Data!$BK353="DG",IF(INT(Data!$BB353)-Data!$BB353&lt;0,"Low","High"),IF(Data!$BK353="MG",IF(INT(Data!$BC353)-Data!$BC353&lt;0,"Low","High"),IF(Data!$BK353="LG",IF(INT(Data!$BD353)-Data!$BD353&lt;0,"Low","High"),"High")))</f>
        <v>High</v>
      </c>
      <c r="BY353" s="41" t="str">
        <f>IF(Data!$BL353="DG",IF(INT(Data!$BB353)-Data!$BB353&lt;0,"Low","High"),IF(Data!$BL353="MG",IF(INT(Data!$BC353)-Data!$BC353&lt;0,"Low","High"),IF(Data!$BL353="LG",IF(INT(Data!$BD353)-Data!$BD353&lt;0,"Low","High"),"High")))</f>
        <v>High</v>
      </c>
      <c r="BZ353" s="41" t="str">
        <f>IF(AND(Data!$BX353="High",Data!$BY353="High"),"High","Low")</f>
        <v>High</v>
      </c>
      <c r="CA353" s="41" t="str">
        <f>IF(AND(Data!$BM353=Data!$BT353,Data!$BN353=Data!$BU353),"Matched",IF(Data!$BM353=Data!$BT353,"Sec Missed", IF(Data!$BN353=Data!$BU353," Pri Missed", "Both Missed")))</f>
        <v>Both Missed</v>
      </c>
      <c r="CB353" s="42">
        <v>100.0</v>
      </c>
      <c r="CC353" s="42">
        <v>100.0</v>
      </c>
      <c r="CD353" s="42">
        <v>100.0</v>
      </c>
      <c r="CE353" s="43" t="s">
        <v>96</v>
      </c>
      <c r="CF353" s="43" t="s">
        <v>96</v>
      </c>
      <c r="CG353" s="43" t="s">
        <v>96</v>
      </c>
      <c r="CH353" s="45" t="s">
        <v>96</v>
      </c>
      <c r="CI353" s="43" t="s">
        <v>97</v>
      </c>
      <c r="CJ353" s="42">
        <v>100.0</v>
      </c>
      <c r="CK353" s="43" t="s">
        <v>96</v>
      </c>
      <c r="CL353" s="43" t="s">
        <v>98</v>
      </c>
      <c r="CM353" s="42">
        <v>100.0</v>
      </c>
      <c r="CN353" s="43" t="s">
        <v>104</v>
      </c>
      <c r="CO353" s="1"/>
      <c r="CP353" s="1"/>
      <c r="CQ353" s="1"/>
      <c r="CR353" s="1"/>
      <c r="CS353" s="1"/>
      <c r="CT353" s="1"/>
      <c r="CU353" s="1"/>
    </row>
    <row r="354" ht="48.0" customHeight="1">
      <c r="A354" s="28">
        <v>2108.0</v>
      </c>
      <c r="B354" s="28">
        <v>28.0</v>
      </c>
      <c r="C354" s="28">
        <v>12.0</v>
      </c>
      <c r="D354" s="28">
        <v>14.0</v>
      </c>
      <c r="E354" s="28">
        <v>13.0</v>
      </c>
      <c r="F354" s="28">
        <v>26.0</v>
      </c>
      <c r="G354" s="28">
        <v>7.0</v>
      </c>
      <c r="H354" s="28">
        <v>16.0</v>
      </c>
      <c r="I354" s="28">
        <v>15.0</v>
      </c>
      <c r="J354" s="28">
        <v>24.0</v>
      </c>
      <c r="K354" s="28">
        <v>9.0</v>
      </c>
      <c r="L354" s="28">
        <v>14.0</v>
      </c>
      <c r="M354" s="28">
        <v>13.0</v>
      </c>
      <c r="N354" s="28">
        <v>25.166666666666654</v>
      </c>
      <c r="O354" s="31">
        <f>LARGE(Data!$K354:$N354,1)</f>
        <v>25.16666667</v>
      </c>
      <c r="P354" s="31">
        <f>LARGE(Data!$K354:$N354,2)</f>
        <v>14</v>
      </c>
      <c r="Q354" s="31">
        <f>LARGE(Data!$K354:$N354,3)</f>
        <v>13</v>
      </c>
      <c r="R354" s="31">
        <f>LARGE(Data!$K354:$N354,4)</f>
        <v>9</v>
      </c>
      <c r="S354" s="32">
        <f>LARGE(Data!$C354:$F354,1)</f>
        <v>26</v>
      </c>
      <c r="T354" s="32">
        <f>LARGE(Data!$C354:$F354,2)</f>
        <v>14</v>
      </c>
      <c r="U354" s="32">
        <f>LARGE(Data!$C354:$F354,3)</f>
        <v>13</v>
      </c>
      <c r="V354" s="32">
        <f>LARGE(Data!$C354:$F354,4)</f>
        <v>12</v>
      </c>
      <c r="W354" s="33">
        <f>LARGE(Data!$G354:$J354,1)</f>
        <v>24</v>
      </c>
      <c r="X354" s="33">
        <f>LARGE(Data!$G354:$J354,2)</f>
        <v>16</v>
      </c>
      <c r="Y354" s="33">
        <f>LARGE(Data!$G354:$J354,3)</f>
        <v>15</v>
      </c>
      <c r="Z354" s="33">
        <f>LARGE(Data!$G354:$J354,4)</f>
        <v>7</v>
      </c>
      <c r="AA354" s="30">
        <f>Data!$O354-Data!$P354</f>
        <v>11.16666667</v>
      </c>
      <c r="AB354" s="30">
        <f>Data!$P354-Data!$Q354</f>
        <v>1</v>
      </c>
      <c r="AC354" s="30">
        <f>Data!$Q354-Data!$R354</f>
        <v>4</v>
      </c>
      <c r="AD354" s="30">
        <f>(Data!$AA354+Data!$AB354)/SUM(Data!$AA354:$AC354)</f>
        <v>0.7525773196</v>
      </c>
      <c r="AE354" s="31">
        <f>Data!$AA354^2/SQRT(Data!$AA354^2+Data!$AB354^2+Data!$AC354^2)</f>
        <v>10.47540188</v>
      </c>
      <c r="AF354" s="31">
        <f>Data!$AB354^2/SQRT(Data!$AA354^2+Data!$AB354^2+Data!$AC354^2)</f>
        <v>0.08400856931</v>
      </c>
      <c r="AG354" s="31">
        <f>Data!$AC354^2/SQRT(Data!$AA354^2+Data!$AB354^2+Data!$AC354^2)</f>
        <v>1.344137109</v>
      </c>
      <c r="AH354" s="30">
        <f>Data!$S354-Data!$T354</f>
        <v>12</v>
      </c>
      <c r="AI354" s="30">
        <f>Data!$T354-Data!$U354</f>
        <v>1</v>
      </c>
      <c r="AJ354" s="30">
        <f>Data!$U354-Data!$V354</f>
        <v>1</v>
      </c>
      <c r="AK354" s="30">
        <f>(Data!$AH354+Data!$AI354)/(Data!$AH354+Data!$AI354+Data!$AJ354)</f>
        <v>0.9285714286</v>
      </c>
      <c r="AL354" s="32">
        <f>Data!$AH354^2/SQRT(Data!$AH354^2+Data!$AI354^2+Data!$AJ354^2)</f>
        <v>11.9175248</v>
      </c>
      <c r="AM354" s="32">
        <f>Data!$AI354^2/SQRT(Data!$AH354^2+Data!$AI354^2+Data!$AJ354^2)</f>
        <v>0.08276058886</v>
      </c>
      <c r="AN354" s="32">
        <f>Data!$AJ354^2/SQRT(Data!$AH354^2+Data!$AI354^2+Data!$AJ354^2)</f>
        <v>0.08276058886</v>
      </c>
      <c r="AO354" s="30">
        <f>Data!$W354-Data!$X354</f>
        <v>8</v>
      </c>
      <c r="AP354" s="30">
        <f>Data!$X354-Data!$Y354</f>
        <v>1</v>
      </c>
      <c r="AQ354" s="30">
        <f>Data!$Y354-Data!$Z354</f>
        <v>8</v>
      </c>
      <c r="AR354" s="30">
        <f>(Data!$AO354+Data!$AP354)/(Data!$AO354+Data!$AP354+Data!$AQ354)</f>
        <v>0.5294117647</v>
      </c>
      <c r="AS354" s="33">
        <f>Data!$AO354^2/SQRT(Data!$AO354^2+Data!$AP354^2+Data!$AQ354^2)</f>
        <v>5.6348858</v>
      </c>
      <c r="AT354" s="33">
        <f>Data!$AP354^2/SQRT(Data!$AO354^2+Data!$AP354^2+Data!$AQ354^2)</f>
        <v>0.08804509063</v>
      </c>
      <c r="AU354" s="33">
        <f>Data!$AQ354^2/SQRT(Data!$AO354^2+Data!$AP354^2+Data!$AQ354^2)</f>
        <v>5.6348858</v>
      </c>
      <c r="AV354" s="34">
        <f>_xlfn.VAR.P(Data!$K354:$N354)</f>
        <v>36.00520833</v>
      </c>
      <c r="AW354" s="35">
        <f>_xlfn.VAR.P(Data!$C354:$F354)</f>
        <v>32.1875</v>
      </c>
      <c r="AX354" s="36">
        <f>_xlfn.VAR.P(Data!$G354:$J354)</f>
        <v>36.25</v>
      </c>
      <c r="AY354" s="46"/>
      <c r="AZ354" s="38"/>
      <c r="BA354" s="39"/>
      <c r="BB354" s="30" t="str">
        <f>IF(AND(Data!$AE354&gt;Data!$AF354,Data!$AE354&gt;Data!$AG354),"1",IF(AND(Data!$AF354&gt;Data!$AE354,Data!$AF354&gt;Data!$AG354),IF(Data!$AF354&lt;2.5*Data!$AE354,"1.2",IF(OR(Data!$AE354&gt;2.5,Data!$AE354+Data!$AF354+Data!$AG354&lt;9),"2.2","2")),IF(AND(Data!$AG354&gt;3.5*Data!$AE354,Data!$AG354&gt;3.5*Data!$AF354,Data!$AE354+Data!$AF354+Data!$AG354&gt;11,Data!$AE354+Data!$AF354&lt;2,Data!$Q354&gt;=18),"3",IF((Data!$AE354&gt;3*Data!$AF354),"1.3",IF(AND(Data!$AF354&gt;3*Data!$AE354,Data!$AF354&gt;2),"2.3","3.3")))))</f>
        <v>1</v>
      </c>
      <c r="BC354" s="30" t="str">
        <f>IF(AND(Data!$AL354&gt;Data!$AM354,Data!$AL354&gt;Data!$AN354),"1",IF(AND(Data!$AM354&gt;Data!$AL354,Data!$AM354&gt;Data!$AN354),IF(Data!$AM354&lt;2.5*Data!$AL354,"1.2",IF(OR(Data!$AL354&gt;2.5,Data!$AL354+Data!$AM354+Data!$AN354&lt;9),"2.2","2")),IF(AND(Data!$AN354&gt;3.5*Data!$AL354,Data!$AN354&gt;3.5*Data!$AM354,Data!$AL354+Data!$AM354+Data!$AN354&gt;11,Data!$AL354+Data!$AM354&lt;2,Data!$U354&gt;=18),"3",IF((Data!$AL354&gt;3*Data!$AM354),"1.3",IF(AND(Data!$AM354&gt;3*Data!$AL354,Data!$AM354&gt;2),"2.3","3.3")))))</f>
        <v>1</v>
      </c>
      <c r="BD354" s="30" t="str">
        <f>IF(AND(Data!$AS354&gt;Data!$AT354,Data!$AS354&gt;Data!$AU354),"1",IF(AND(Data!$AT354&gt;Data!$AS354,Data!$AT354&gt;Data!$AU354),IF(Data!$AT354&lt;2.5*Data!$AS354,"1.2",IF(OR(Data!$AS354&gt;2.5,Data!$AS354+Data!$AT354+Data!$AU354&lt;9),"2.2","2")),IF(AND(Data!$AU354&gt;3.5*Data!$AS354,Data!$AU354&gt;3.5*Data!$AT354,Data!$AS354+Data!$AT354+Data!$AU354&gt;11,Data!$AS354+Data!$AT354&lt;2,Data!$Y354&gt;=18),"3",IF((Data!$AS354&gt;3*Data!$AT354),"1.3",IF(AND(Data!$AT354&gt;3*Data!$AS354,Data!$AT354&gt;2),"2.3","3.3")))))</f>
        <v>1.3</v>
      </c>
      <c r="BE354" s="30" t="str">
        <f t="array" ref="BE354">XLOOKUP(Data!$O354,Data!$K354:$N354,$K$1:$N$1,"?",0,1)&amp;XLOOKUP(Data!$P354,Data!$K354:$N354,$K$1:$N$1,"?",0,1)&amp;XLOOKUP(Data!$Q354,Data!$K354:$N354,$K$1:$N$1,"?",0,1)</f>
        <v>CIS</v>
      </c>
      <c r="BF354" s="30" t="str">
        <f t="array" ref="BF354">XLOOKUP(Data!$S354,Data!$C354:$F354,$C$1:$F$1,"?",0,1)&amp;XLOOKUP(Data!$T354,Data!$C354:$F354,$C$1:$F$1,"?",0,1)&amp;XLOOKUP(Data!$U354,Data!$C354:$F354,$C$1:$F$1,"?",0,1)</f>
        <v>CIS</v>
      </c>
      <c r="BG354" s="30" t="str">
        <f t="array" ref="BG354">XLOOKUP(Data!$W354,Data!$G354:$J354,$G$1:$J$1,"?",0,1)&amp;XLOOKUP(Data!$X354,Data!$G354:$J354,$G$1:$J$1,"?",0,1)&amp;XLOOKUP(Data!$Y354,Data!$G354:$J354,$G$1:$J$1,"?",0,1)</f>
        <v>CIS</v>
      </c>
      <c r="BH354" s="30" t="str">
        <f>VLOOKUP(LEFT(Data!$BE354,Data!$BB354),'Key 2'!$A$1:$C$40,2,FALSE)</f>
        <v>C</v>
      </c>
      <c r="BI354" s="30" t="str">
        <f>VLOOKUP(LEFT(Data!$BF354,Data!$BC354),'Key 2'!$A$1:$C$40,2,FALSE)</f>
        <v>C</v>
      </c>
      <c r="BJ354" s="30" t="str">
        <f>VLOOKUP(LEFT(Data!$BG354,Data!$BD354),'Key 2'!$A$1:$C$40,2,FALSE)</f>
        <v>C</v>
      </c>
      <c r="BK354" s="30" t="str">
        <f>IF(AND(Data!$AV354&gt;=15,Data!$O354&gt;=20),"DG",IF(AND(Data!$AW354&gt;=15,Data!$S354&gt;=20),"MG",IF(AND(Data!$AV354&gt;=15,Data!$W354&gt;=20),"LG","0")))</f>
        <v>DG</v>
      </c>
      <c r="BL354" s="30" t="str">
        <f>IF(AND(Data!$BK354="DG",Data!$AW354&gt;=15,Data!$S354&gt;=20,Data!$BH354&lt;&gt;Data!$BI354),"MG","LG")</f>
        <v>LG</v>
      </c>
      <c r="BM354" s="30" t="str">
        <f>IF(Data!$BK354="DG",Data!$BH354,IF(Data!$BK354="MG",Data!$BI354,Data!$BJ354))</f>
        <v>C</v>
      </c>
      <c r="BN354" s="30" t="str">
        <f>IF(Data!$BL354="DG",Data!$BH354,IF(Data!$BL354="MG",Data!$BI354,Data!$BJ354))</f>
        <v>C</v>
      </c>
      <c r="BO354" s="41"/>
      <c r="BP354" s="41"/>
      <c r="BQ354" s="41"/>
      <c r="BR354" s="41"/>
      <c r="BS354" s="41"/>
      <c r="BT354" s="41" t="str">
        <f>VLOOKUP(Data!$BR354,'Key 1'!$B$1:$D$15,2,FALSE)</f>
        <v>TI</v>
      </c>
      <c r="BU354" s="41" t="str">
        <f>VLOOKUP(Data!$BS354,'Key 1'!$B$1:$D$15,2,FALSE)</f>
        <v>TI</v>
      </c>
      <c r="BV354" s="41">
        <f>VLOOKUP(Data!$BR354,'Key 1'!$B$1:$D$15,3,FALSE)</f>
        <v>0</v>
      </c>
      <c r="BW354" s="41">
        <f>VLOOKUP(Data!$BS354,'Key 1'!$B$1:$D$15,3,FALSE)</f>
        <v>0</v>
      </c>
      <c r="BX354" s="41" t="str">
        <f>IF(Data!$BK354="DG",IF(INT(Data!$BB354)-Data!$BB354&lt;0,"Low","High"),IF(Data!$BK354="MG",IF(INT(Data!$BC354)-Data!$BC354&lt;0,"Low","High"),IF(Data!$BK354="LG",IF(INT(Data!$BD354)-Data!$BD354&lt;0,"Low","High"),"High")))</f>
        <v>High</v>
      </c>
      <c r="BY354" s="41" t="str">
        <f>IF(Data!$BL354="DG",IF(INT(Data!$BB354)-Data!$BB354&lt;0,"Low","High"),IF(Data!$BL354="MG",IF(INT(Data!$BC354)-Data!$BC354&lt;0,"Low","High"),IF(Data!$BL354="LG",IF(INT(Data!$BD354)-Data!$BD354&lt;0,"Low","High"),"High")))</f>
        <v>Low</v>
      </c>
      <c r="BZ354" s="41" t="str">
        <f>IF(AND(Data!$BX354="High",Data!$BY354="High"),"High","Low")</f>
        <v>Low</v>
      </c>
      <c r="CA354" s="41" t="str">
        <f>IF(AND(Data!$BM354=Data!$BT354,Data!$BN354=Data!$BU354),"Matched",IF(Data!$BM354=Data!$BT354,"Sec Missed", IF(Data!$BN354=Data!$BU354," Pri Missed", "Both Missed")))</f>
        <v>Both Missed</v>
      </c>
      <c r="CB354" s="42">
        <v>100.0</v>
      </c>
      <c r="CC354" s="42">
        <v>100.0</v>
      </c>
      <c r="CD354" s="42">
        <v>100.0</v>
      </c>
      <c r="CE354" s="43" t="s">
        <v>3</v>
      </c>
      <c r="CF354" s="43" t="s">
        <v>3</v>
      </c>
      <c r="CG354" s="43" t="s">
        <v>3</v>
      </c>
      <c r="CH354" s="45" t="s">
        <v>3</v>
      </c>
      <c r="CI354" s="43" t="s">
        <v>97</v>
      </c>
      <c r="CJ354" s="42">
        <v>100.0</v>
      </c>
      <c r="CK354" s="43" t="s">
        <v>3</v>
      </c>
      <c r="CL354" s="43" t="s">
        <v>98</v>
      </c>
      <c r="CM354" s="42">
        <v>100.0</v>
      </c>
      <c r="CN354" s="43" t="s">
        <v>104</v>
      </c>
      <c r="CO354" s="1"/>
      <c r="CP354" s="1"/>
      <c r="CQ354" s="1"/>
      <c r="CR354" s="1"/>
      <c r="CS354" s="1"/>
      <c r="CT354" s="1"/>
      <c r="CU354" s="1"/>
    </row>
    <row r="355" ht="48.0" customHeight="1">
      <c r="A355" s="28">
        <v>2109.0</v>
      </c>
      <c r="B355" s="28">
        <v>28.0</v>
      </c>
      <c r="C355" s="28">
        <v>14.0</v>
      </c>
      <c r="D355" s="28">
        <v>23.5</v>
      </c>
      <c r="E355" s="28">
        <v>7.0</v>
      </c>
      <c r="F355" s="28">
        <v>21.0</v>
      </c>
      <c r="G355" s="28">
        <v>11.0</v>
      </c>
      <c r="H355" s="28">
        <v>20.0</v>
      </c>
      <c r="I355" s="28">
        <v>12.0</v>
      </c>
      <c r="J355" s="28">
        <v>18.5</v>
      </c>
      <c r="K355" s="28">
        <v>12.0</v>
      </c>
      <c r="L355" s="28">
        <v>22.0</v>
      </c>
      <c r="M355" s="28">
        <v>8.0</v>
      </c>
      <c r="N355" s="28">
        <v>20.0</v>
      </c>
      <c r="O355" s="31">
        <f>LARGE(Data!$K355:$N355,1)</f>
        <v>22</v>
      </c>
      <c r="P355" s="31">
        <f>LARGE(Data!$K355:$N355,2)</f>
        <v>20</v>
      </c>
      <c r="Q355" s="31">
        <f>LARGE(Data!$K355:$N355,3)</f>
        <v>12</v>
      </c>
      <c r="R355" s="31">
        <f>LARGE(Data!$K355:$N355,4)</f>
        <v>8</v>
      </c>
      <c r="S355" s="32">
        <f>LARGE(Data!$C355:$F355,1)</f>
        <v>23.5</v>
      </c>
      <c r="T355" s="32">
        <f>LARGE(Data!$C355:$F355,2)</f>
        <v>21</v>
      </c>
      <c r="U355" s="32">
        <f>LARGE(Data!$C355:$F355,3)</f>
        <v>14</v>
      </c>
      <c r="V355" s="32">
        <f>LARGE(Data!$C355:$F355,4)</f>
        <v>7</v>
      </c>
      <c r="W355" s="33">
        <f>LARGE(Data!$G355:$J355,1)</f>
        <v>20</v>
      </c>
      <c r="X355" s="33">
        <f>LARGE(Data!$G355:$J355,2)</f>
        <v>18.5</v>
      </c>
      <c r="Y355" s="33">
        <f>LARGE(Data!$G355:$J355,3)</f>
        <v>12</v>
      </c>
      <c r="Z355" s="33">
        <f>LARGE(Data!$G355:$J355,4)</f>
        <v>11</v>
      </c>
      <c r="AA355" s="30">
        <f>Data!$O355-Data!$P355</f>
        <v>2</v>
      </c>
      <c r="AB355" s="30">
        <f>Data!$P355-Data!$Q355</f>
        <v>8</v>
      </c>
      <c r="AC355" s="30">
        <f>Data!$Q355-Data!$R355</f>
        <v>4</v>
      </c>
      <c r="AD355" s="30">
        <f>(Data!$AA355+Data!$AB355)/SUM(Data!$AA355:$AC355)</f>
        <v>0.7142857143</v>
      </c>
      <c r="AE355" s="31">
        <f>Data!$AA355^2/SQRT(Data!$AA355^2+Data!$AB355^2+Data!$AC355^2)</f>
        <v>0.4364357805</v>
      </c>
      <c r="AF355" s="31">
        <f>Data!$AB355^2/SQRT(Data!$AA355^2+Data!$AB355^2+Data!$AC355^2)</f>
        <v>6.982972488</v>
      </c>
      <c r="AG355" s="31">
        <f>Data!$AC355^2/SQRT(Data!$AA355^2+Data!$AB355^2+Data!$AC355^2)</f>
        <v>1.745743122</v>
      </c>
      <c r="AH355" s="30">
        <f>Data!$S355-Data!$T355</f>
        <v>2.5</v>
      </c>
      <c r="AI355" s="30">
        <f>Data!$T355-Data!$U355</f>
        <v>7</v>
      </c>
      <c r="AJ355" s="30">
        <f>Data!$U355-Data!$V355</f>
        <v>7</v>
      </c>
      <c r="AK355" s="30">
        <f>(Data!$AH355+Data!$AI355)/(Data!$AH355+Data!$AI355+Data!$AJ355)</f>
        <v>0.5757575758</v>
      </c>
      <c r="AL355" s="32">
        <f>Data!$AH355^2/SQRT(Data!$AH355^2+Data!$AI355^2+Data!$AJ355^2)</f>
        <v>0.6121276336</v>
      </c>
      <c r="AM355" s="32">
        <f>Data!$AI355^2/SQRT(Data!$AH355^2+Data!$AI355^2+Data!$AJ355^2)</f>
        <v>4.799080647</v>
      </c>
      <c r="AN355" s="32">
        <f>Data!$AJ355^2/SQRT(Data!$AH355^2+Data!$AI355^2+Data!$AJ355^2)</f>
        <v>4.799080647</v>
      </c>
      <c r="AO355" s="30">
        <f>Data!$W355-Data!$X355</f>
        <v>1.5</v>
      </c>
      <c r="AP355" s="30">
        <f>Data!$X355-Data!$Y355</f>
        <v>6.5</v>
      </c>
      <c r="AQ355" s="30">
        <f>Data!$Y355-Data!$Z355</f>
        <v>1</v>
      </c>
      <c r="AR355" s="30">
        <f>(Data!$AO355+Data!$AP355)/(Data!$AO355+Data!$AP355+Data!$AQ355)</f>
        <v>0.8888888889</v>
      </c>
      <c r="AS355" s="33">
        <f>Data!$AO355^2/SQRT(Data!$AO355^2+Data!$AP355^2+Data!$AQ355^2)</f>
        <v>0.3335621925</v>
      </c>
      <c r="AT355" s="33">
        <f>Data!$AP355^2/SQRT(Data!$AO355^2+Data!$AP355^2+Data!$AQ355^2)</f>
        <v>6.263556726</v>
      </c>
      <c r="AU355" s="33">
        <f>Data!$AQ355^2/SQRT(Data!$AO355^2+Data!$AP355^2+Data!$AQ355^2)</f>
        <v>0.1482498633</v>
      </c>
      <c r="AV355" s="34">
        <f>_xlfn.VAR.P(Data!$K355:$N355)</f>
        <v>32.75</v>
      </c>
      <c r="AW355" s="35">
        <f>_xlfn.VAR.P(Data!$C355:$F355)</f>
        <v>41.421875</v>
      </c>
      <c r="AX355" s="36">
        <f>_xlfn.VAR.P(Data!$G355:$J355)</f>
        <v>15.421875</v>
      </c>
      <c r="AY355" s="46"/>
      <c r="AZ355" s="38"/>
      <c r="BA355" s="39"/>
      <c r="BB355" s="30" t="str">
        <f>IF(AND(Data!$AE355&gt;Data!$AF355,Data!$AE355&gt;Data!$AG355),"1",IF(AND(Data!$AF355&gt;Data!$AE355,Data!$AF355&gt;Data!$AG355),IF(Data!$AF355&lt;2.5*Data!$AE355,"1.2",IF(OR(Data!$AE355&gt;2.5,Data!$AE355+Data!$AF355+Data!$AG355&lt;9),"2.2","2")),IF(AND(Data!$AG355&gt;3.5*Data!$AE355,Data!$AG355&gt;3.5*Data!$AF355,Data!$AE355+Data!$AF355+Data!$AG355&gt;11,Data!$AE355+Data!$AF355&lt;2,Data!$Q355&gt;=18),"3",IF((Data!$AE355&gt;3*Data!$AF355),"1.3",IF(AND(Data!$AF355&gt;3*Data!$AE355,Data!$AF355&gt;2),"2.3","3.3")))))</f>
        <v>2</v>
      </c>
      <c r="BC355" s="30" t="str">
        <f>IF(AND(Data!$AL355&gt;Data!$AM355,Data!$AL355&gt;Data!$AN355),"1",IF(AND(Data!$AM355&gt;Data!$AL355,Data!$AM355&gt;Data!$AN355),IF(Data!$AM355&lt;2.5*Data!$AL355,"1.2",IF(OR(Data!$AL355&gt;2.5,Data!$AL355+Data!$AM355+Data!$AN355&lt;9),"2.2","2")),IF(AND(Data!$AN355&gt;3.5*Data!$AL355,Data!$AN355&gt;3.5*Data!$AM355,Data!$AL355+Data!$AM355+Data!$AN355&gt;11,Data!$AL355+Data!$AM355&lt;2,Data!$U355&gt;=18),"3",IF((Data!$AL355&gt;3*Data!$AM355),"1.3",IF(AND(Data!$AM355&gt;3*Data!$AL355,Data!$AM355&gt;2),"2.3","3.3")))))</f>
        <v>2.3</v>
      </c>
      <c r="BD355" s="30" t="str">
        <f>IF(AND(Data!$AS355&gt;Data!$AT355,Data!$AS355&gt;Data!$AU355),"1",IF(AND(Data!$AT355&gt;Data!$AS355,Data!$AT355&gt;Data!$AU355),IF(Data!$AT355&lt;2.5*Data!$AS355,"1.2",IF(OR(Data!$AS355&gt;2.5,Data!$AS355+Data!$AT355+Data!$AU355&lt;9),"2.2","2")),IF(AND(Data!$AU355&gt;3.5*Data!$AS355,Data!$AU355&gt;3.5*Data!$AT355,Data!$AS355+Data!$AT355+Data!$AU355&gt;11,Data!$AS355+Data!$AT355&lt;2,Data!$Y355&gt;=18),"3",IF((Data!$AS355&gt;3*Data!$AT355),"1.3",IF(AND(Data!$AT355&gt;3*Data!$AS355,Data!$AT355&gt;2),"2.3","3.3")))))</f>
        <v>2.2</v>
      </c>
      <c r="BE355" s="30" t="str">
        <f t="array" ref="BE355">XLOOKUP(Data!$O355,Data!$K355:$N355,$K$1:$N$1,"?",0,1)&amp;XLOOKUP(Data!$P355,Data!$K355:$N355,$K$1:$N$1,"?",0,1)&amp;XLOOKUP(Data!$Q355,Data!$K355:$N355,$K$1:$N$1,"?",0,1)</f>
        <v>ICD</v>
      </c>
      <c r="BF355" s="30" t="str">
        <f t="array" ref="BF355">XLOOKUP(Data!$S355,Data!$C355:$F355,$C$1:$F$1,"?",0,1)&amp;XLOOKUP(Data!$T355,Data!$C355:$F355,$C$1:$F$1,"?",0,1)&amp;XLOOKUP(Data!$U355,Data!$C355:$F355,$C$1:$F$1,"?",0,1)</f>
        <v>ICD</v>
      </c>
      <c r="BG355" s="30" t="str">
        <f t="array" ref="BG355">XLOOKUP(Data!$W355,Data!$G355:$J355,$G$1:$J$1,"?",0,1)&amp;XLOOKUP(Data!$X355,Data!$G355:$J355,$G$1:$J$1,"?",0,1)&amp;XLOOKUP(Data!$Y355,Data!$G355:$J355,$G$1:$J$1,"?",0,1)</f>
        <v>ICS</v>
      </c>
      <c r="BH355" s="30" t="str">
        <f>VLOOKUP(LEFT(Data!$BE355,Data!$BB355),'Key 2'!$A$1:$C$40,2,FALSE)</f>
        <v>IC</v>
      </c>
      <c r="BI355" s="30" t="str">
        <f>VLOOKUP(LEFT(Data!$BF355,Data!$BC355),'Key 2'!$A$1:$C$40,2,FALSE)</f>
        <v>IC</v>
      </c>
      <c r="BJ355" s="30" t="str">
        <f>VLOOKUP(LEFT(Data!$BG355,Data!$BD355),'Key 2'!$A$1:$C$40,2,FALSE)</f>
        <v>IC</v>
      </c>
      <c r="BK355" s="30" t="str">
        <f>IF(AND(Data!$AV355&gt;=15,Data!$O355&gt;=20),"DG",IF(AND(Data!$AW355&gt;=15,Data!$S355&gt;=20),"MG",IF(AND(Data!$AV355&gt;=15,Data!$W355&gt;=20),"LG","0")))</f>
        <v>DG</v>
      </c>
      <c r="BL355" s="30" t="str">
        <f>IF(AND(Data!$BK355="DG",Data!$AW355&gt;=15,Data!$S355&gt;=20,Data!$BH355&lt;&gt;Data!$BI355),"MG","LG")</f>
        <v>LG</v>
      </c>
      <c r="BM355" s="30" t="str">
        <f>IF(Data!$BK355="DG",Data!$BH355,IF(Data!$BK355="MG",Data!$BI355,Data!$BJ355))</f>
        <v>IC</v>
      </c>
      <c r="BN355" s="30" t="str">
        <f>IF(Data!$BL355="DG",Data!$BH355,IF(Data!$BL355="MG",Data!$BI355,Data!$BJ355))</f>
        <v>IC</v>
      </c>
      <c r="BO355" s="41"/>
      <c r="BP355" s="41"/>
      <c r="BQ355" s="41"/>
      <c r="BR355" s="41"/>
      <c r="BS355" s="41"/>
      <c r="BT355" s="41" t="str">
        <f>VLOOKUP(Data!$BR355,'Key 1'!$B$1:$D$15,2,FALSE)</f>
        <v>TI</v>
      </c>
      <c r="BU355" s="41" t="str">
        <f>VLOOKUP(Data!$BS355,'Key 1'!$B$1:$D$15,2,FALSE)</f>
        <v>TI</v>
      </c>
      <c r="BV355" s="41">
        <f>VLOOKUP(Data!$BR355,'Key 1'!$B$1:$D$15,3,FALSE)</f>
        <v>0</v>
      </c>
      <c r="BW355" s="41">
        <f>VLOOKUP(Data!$BS355,'Key 1'!$B$1:$D$15,3,FALSE)</f>
        <v>0</v>
      </c>
      <c r="BX355" s="41" t="str">
        <f>IF(Data!$BK355="DG",IF(INT(Data!$BB355)-Data!$BB355&lt;0,"Low","High"),IF(Data!$BK355="MG",IF(INT(Data!$BC355)-Data!$BC355&lt;0,"Low","High"),IF(Data!$BK355="LG",IF(INT(Data!$BD355)-Data!$BD355&lt;0,"Low","High"),"High")))</f>
        <v>High</v>
      </c>
      <c r="BY355" s="41" t="str">
        <f>IF(Data!$BL355="DG",IF(INT(Data!$BB355)-Data!$BB355&lt;0,"Low","High"),IF(Data!$BL355="MG",IF(INT(Data!$BC355)-Data!$BC355&lt;0,"Low","High"),IF(Data!$BL355="LG",IF(INT(Data!$BD355)-Data!$BD355&lt;0,"Low","High"),"High")))</f>
        <v>Low</v>
      </c>
      <c r="BZ355" s="41" t="str">
        <f>IF(AND(Data!$BX355="High",Data!$BY355="High"),"High","Low")</f>
        <v>Low</v>
      </c>
      <c r="CA355" s="41" t="str">
        <f>IF(AND(Data!$BM355=Data!$BT355,Data!$BN355=Data!$BU355),"Matched",IF(Data!$BM355=Data!$BT355,"Sec Missed", IF(Data!$BN355=Data!$BU355," Pri Missed", "Both Missed")))</f>
        <v>Both Missed</v>
      </c>
      <c r="CB355" s="42">
        <v>100.0</v>
      </c>
      <c r="CC355" s="42">
        <v>100.0</v>
      </c>
      <c r="CD355" s="42">
        <v>100.0</v>
      </c>
      <c r="CE355" s="43" t="s">
        <v>96</v>
      </c>
      <c r="CF355" s="43" t="s">
        <v>96</v>
      </c>
      <c r="CG355" s="43" t="s">
        <v>96</v>
      </c>
      <c r="CH355" s="45" t="s">
        <v>96</v>
      </c>
      <c r="CI355" s="43" t="s">
        <v>97</v>
      </c>
      <c r="CJ355" s="42">
        <v>100.0</v>
      </c>
      <c r="CK355" s="43" t="s">
        <v>96</v>
      </c>
      <c r="CL355" s="43" t="s">
        <v>102</v>
      </c>
      <c r="CM355" s="42">
        <v>100.0</v>
      </c>
      <c r="CN355" s="43" t="s">
        <v>99</v>
      </c>
      <c r="CO355" s="1"/>
      <c r="CP355" s="1"/>
      <c r="CQ355" s="1"/>
      <c r="CR355" s="1"/>
      <c r="CS355" s="1"/>
      <c r="CT355" s="1"/>
      <c r="CU355" s="1"/>
    </row>
    <row r="356" ht="48.0" customHeight="1">
      <c r="A356" s="28">
        <v>2110.0</v>
      </c>
      <c r="B356" s="28">
        <v>28.0</v>
      </c>
      <c r="C356" s="28">
        <v>22.5</v>
      </c>
      <c r="D356" s="28">
        <v>25.0</v>
      </c>
      <c r="E356" s="28">
        <v>7.0</v>
      </c>
      <c r="F356" s="28">
        <v>13.0</v>
      </c>
      <c r="G356" s="28">
        <v>26.0</v>
      </c>
      <c r="H356" s="28">
        <v>20.0</v>
      </c>
      <c r="I356" s="28">
        <v>5.0</v>
      </c>
      <c r="J356" s="28">
        <v>4.0</v>
      </c>
      <c r="K356" s="28">
        <v>24.0</v>
      </c>
      <c r="L356" s="28">
        <v>23.5</v>
      </c>
      <c r="M356" s="28">
        <v>5.0</v>
      </c>
      <c r="N356" s="28">
        <v>7.0</v>
      </c>
      <c r="O356" s="31">
        <f>LARGE(Data!$K356:$N356,1)</f>
        <v>24</v>
      </c>
      <c r="P356" s="31">
        <f>LARGE(Data!$K356:$N356,2)</f>
        <v>23.5</v>
      </c>
      <c r="Q356" s="31">
        <f>LARGE(Data!$K356:$N356,3)</f>
        <v>7</v>
      </c>
      <c r="R356" s="31">
        <f>LARGE(Data!$K356:$N356,4)</f>
        <v>5</v>
      </c>
      <c r="S356" s="32">
        <f>LARGE(Data!$C356:$F356,1)</f>
        <v>25</v>
      </c>
      <c r="T356" s="32">
        <f>LARGE(Data!$C356:$F356,2)</f>
        <v>22.5</v>
      </c>
      <c r="U356" s="32">
        <f>LARGE(Data!$C356:$F356,3)</f>
        <v>13</v>
      </c>
      <c r="V356" s="32">
        <f>LARGE(Data!$C356:$F356,4)</f>
        <v>7</v>
      </c>
      <c r="W356" s="33">
        <f>LARGE(Data!$G356:$J356,1)</f>
        <v>26</v>
      </c>
      <c r="X356" s="33">
        <f>LARGE(Data!$G356:$J356,2)</f>
        <v>20</v>
      </c>
      <c r="Y356" s="33">
        <f>LARGE(Data!$G356:$J356,3)</f>
        <v>5</v>
      </c>
      <c r="Z356" s="33">
        <f>LARGE(Data!$G356:$J356,4)</f>
        <v>4</v>
      </c>
      <c r="AA356" s="30">
        <f>Data!$O356-Data!$P356</f>
        <v>0.5</v>
      </c>
      <c r="AB356" s="30">
        <f>Data!$P356-Data!$Q356</f>
        <v>16.5</v>
      </c>
      <c r="AC356" s="30">
        <f>Data!$Q356-Data!$R356</f>
        <v>2</v>
      </c>
      <c r="AD356" s="30">
        <f>(Data!$AA356+Data!$AB356)/SUM(Data!$AA356:$AC356)</f>
        <v>0.8947368421</v>
      </c>
      <c r="AE356" s="31">
        <f>Data!$AA356^2/SQRT(Data!$AA356^2+Data!$AB356^2+Data!$AC356^2)</f>
        <v>0.01503461948</v>
      </c>
      <c r="AF356" s="31">
        <f>Data!$AB356^2/SQRT(Data!$AA356^2+Data!$AB356^2+Data!$AC356^2)</f>
        <v>16.37270062</v>
      </c>
      <c r="AG356" s="31">
        <f>Data!$AC356^2/SQRT(Data!$AA356^2+Data!$AB356^2+Data!$AC356^2)</f>
        <v>0.2405539117</v>
      </c>
      <c r="AH356" s="30">
        <f>Data!$S356-Data!$T356</f>
        <v>2.5</v>
      </c>
      <c r="AI356" s="30">
        <f>Data!$T356-Data!$U356</f>
        <v>9.5</v>
      </c>
      <c r="AJ356" s="30">
        <f>Data!$U356-Data!$V356</f>
        <v>6</v>
      </c>
      <c r="AK356" s="30">
        <f>(Data!$AH356+Data!$AI356)/(Data!$AH356+Data!$AI356+Data!$AJ356)</f>
        <v>0.6666666667</v>
      </c>
      <c r="AL356" s="32">
        <f>Data!$AH356^2/SQRT(Data!$AH356^2+Data!$AI356^2+Data!$AJ356^2)</f>
        <v>0.5429653035</v>
      </c>
      <c r="AM356" s="32">
        <f>Data!$AI356^2/SQRT(Data!$AH356^2+Data!$AI356^2+Data!$AJ356^2)</f>
        <v>7.840418982</v>
      </c>
      <c r="AN356" s="32">
        <f>Data!$AJ356^2/SQRT(Data!$AH356^2+Data!$AI356^2+Data!$AJ356^2)</f>
        <v>3.127480148</v>
      </c>
      <c r="AO356" s="30">
        <f>Data!$W356-Data!$X356</f>
        <v>6</v>
      </c>
      <c r="AP356" s="30">
        <f>Data!$X356-Data!$Y356</f>
        <v>15</v>
      </c>
      <c r="AQ356" s="30">
        <f>Data!$Y356-Data!$Z356</f>
        <v>1</v>
      </c>
      <c r="AR356" s="30">
        <f>(Data!$AO356+Data!$AP356)/(Data!$AO356+Data!$AP356+Data!$AQ356)</f>
        <v>0.9545454545</v>
      </c>
      <c r="AS356" s="33">
        <f>Data!$AO356^2/SQRT(Data!$AO356^2+Data!$AP356^2+Data!$AQ356^2)</f>
        <v>2.224087428</v>
      </c>
      <c r="AT356" s="33">
        <f>Data!$AP356^2/SQRT(Data!$AO356^2+Data!$AP356^2+Data!$AQ356^2)</f>
        <v>13.90054642</v>
      </c>
      <c r="AU356" s="33">
        <f>Data!$AQ356^2/SQRT(Data!$AO356^2+Data!$AP356^2+Data!$AQ356^2)</f>
        <v>0.06178020632</v>
      </c>
      <c r="AV356" s="34">
        <f>_xlfn.VAR.P(Data!$K356:$N356)</f>
        <v>79.296875</v>
      </c>
      <c r="AW356" s="35">
        <f>_xlfn.VAR.P(Data!$C356:$F356)</f>
        <v>52.546875</v>
      </c>
      <c r="AX356" s="36">
        <f>_xlfn.VAR.P(Data!$G356:$J356)</f>
        <v>90.1875</v>
      </c>
      <c r="AY356" s="46"/>
      <c r="AZ356" s="38"/>
      <c r="BA356" s="39"/>
      <c r="BB356" s="30" t="str">
        <f>IF(AND(Data!$AE356&gt;Data!$AF356,Data!$AE356&gt;Data!$AG356),"1",IF(AND(Data!$AF356&gt;Data!$AE356,Data!$AF356&gt;Data!$AG356),IF(Data!$AF356&lt;2.5*Data!$AE356,"1.2",IF(OR(Data!$AE356&gt;2.5,Data!$AE356+Data!$AF356+Data!$AG356&lt;9),"2.2","2")),IF(AND(Data!$AG356&gt;3.5*Data!$AE356,Data!$AG356&gt;3.5*Data!$AF356,Data!$AE356+Data!$AF356+Data!$AG356&gt;11,Data!$AE356+Data!$AF356&lt;2,Data!$Q356&gt;=18),"3",IF((Data!$AE356&gt;3*Data!$AF356),"1.3",IF(AND(Data!$AF356&gt;3*Data!$AE356,Data!$AF356&gt;2),"2.3","3.3")))))</f>
        <v>2</v>
      </c>
      <c r="BC356" s="30" t="str">
        <f>IF(AND(Data!$AL356&gt;Data!$AM356,Data!$AL356&gt;Data!$AN356),"1",IF(AND(Data!$AM356&gt;Data!$AL356,Data!$AM356&gt;Data!$AN356),IF(Data!$AM356&lt;2.5*Data!$AL356,"1.2",IF(OR(Data!$AL356&gt;2.5,Data!$AL356+Data!$AM356+Data!$AN356&lt;9),"2.2","2")),IF(AND(Data!$AN356&gt;3.5*Data!$AL356,Data!$AN356&gt;3.5*Data!$AM356,Data!$AL356+Data!$AM356+Data!$AN356&gt;11,Data!$AL356+Data!$AM356&lt;2,Data!$U356&gt;=18),"3",IF((Data!$AL356&gt;3*Data!$AM356),"1.3",IF(AND(Data!$AM356&gt;3*Data!$AL356,Data!$AM356&gt;2),"2.3","3.3")))))</f>
        <v>2</v>
      </c>
      <c r="BD356" s="30" t="str">
        <f>IF(AND(Data!$AS356&gt;Data!$AT356,Data!$AS356&gt;Data!$AU356),"1",IF(AND(Data!$AT356&gt;Data!$AS356,Data!$AT356&gt;Data!$AU356),IF(Data!$AT356&lt;2.5*Data!$AS356,"1.2",IF(OR(Data!$AS356&gt;2.5,Data!$AS356+Data!$AT356+Data!$AU356&lt;9),"2.2","2")),IF(AND(Data!$AU356&gt;3.5*Data!$AS356,Data!$AU356&gt;3.5*Data!$AT356,Data!$AS356+Data!$AT356+Data!$AU356&gt;11,Data!$AS356+Data!$AT356&lt;2,Data!$Y356&gt;=18),"3",IF((Data!$AS356&gt;3*Data!$AT356),"1.3",IF(AND(Data!$AT356&gt;3*Data!$AS356,Data!$AT356&gt;2),"2.3","3.3")))))</f>
        <v>2</v>
      </c>
      <c r="BE356" s="30" t="str">
        <f t="array" ref="BE356">XLOOKUP(Data!$O356,Data!$K356:$N356,$K$1:$N$1,"?",0,1)&amp;XLOOKUP(Data!$P356,Data!$K356:$N356,$K$1:$N$1,"?",0,1)&amp;XLOOKUP(Data!$Q356,Data!$K356:$N356,$K$1:$N$1,"?",0,1)</f>
        <v>DIC</v>
      </c>
      <c r="BF356" s="30" t="str">
        <f t="array" ref="BF356">XLOOKUP(Data!$S356,Data!$C356:$F356,$C$1:$F$1,"?",0,1)&amp;XLOOKUP(Data!$T356,Data!$C356:$F356,$C$1:$F$1,"?",0,1)&amp;XLOOKUP(Data!$U356,Data!$C356:$F356,$C$1:$F$1,"?",0,1)</f>
        <v>IDC</v>
      </c>
      <c r="BG356" s="30" t="str">
        <f t="array" ref="BG356">XLOOKUP(Data!$W356,Data!$G356:$J356,$G$1:$J$1,"?",0,1)&amp;XLOOKUP(Data!$X356,Data!$G356:$J356,$G$1:$J$1,"?",0,1)&amp;XLOOKUP(Data!$Y356,Data!$G356:$J356,$G$1:$J$1,"?",0,1)</f>
        <v>DIS</v>
      </c>
      <c r="BH356" s="30" t="str">
        <f>VLOOKUP(LEFT(Data!$BE356,Data!$BB356),'Key 2'!$A$1:$C$40,2,FALSE)</f>
        <v>DI</v>
      </c>
      <c r="BI356" s="30" t="str">
        <f>VLOOKUP(LEFT(Data!$BF356,Data!$BC356),'Key 2'!$A$1:$C$40,2,FALSE)</f>
        <v>DI</v>
      </c>
      <c r="BJ356" s="30" t="str">
        <f>VLOOKUP(LEFT(Data!$BG356,Data!$BD356),'Key 2'!$A$1:$C$40,2,FALSE)</f>
        <v>DI</v>
      </c>
      <c r="BK356" s="30" t="str">
        <f>IF(AND(Data!$AV356&gt;=15,Data!$O356&gt;=20),"DG",IF(AND(Data!$AW356&gt;=15,Data!$S356&gt;=20),"MG",IF(AND(Data!$AV356&gt;=15,Data!$W356&gt;=20),"LG","0")))</f>
        <v>DG</v>
      </c>
      <c r="BL356" s="30" t="str">
        <f>IF(AND(Data!$BK356="DG",Data!$AW356&gt;=15,Data!$S356&gt;=20,Data!$BH356&lt;&gt;Data!$BI356),"MG","LG")</f>
        <v>LG</v>
      </c>
      <c r="BM356" s="30" t="str">
        <f>IF(Data!$BK356="DG",Data!$BH356,IF(Data!$BK356="MG",Data!$BI356,Data!$BJ356))</f>
        <v>DI</v>
      </c>
      <c r="BN356" s="30" t="str">
        <f>IF(Data!$BL356="DG",Data!$BH356,IF(Data!$BL356="MG",Data!$BI356,Data!$BJ356))</f>
        <v>DI</v>
      </c>
      <c r="BO356" s="41"/>
      <c r="BP356" s="41"/>
      <c r="BQ356" s="41"/>
      <c r="BR356" s="41"/>
      <c r="BS356" s="41"/>
      <c r="BT356" s="41" t="str">
        <f>VLOOKUP(Data!$BR356,'Key 1'!$B$1:$D$15,2,FALSE)</f>
        <v>TI</v>
      </c>
      <c r="BU356" s="41" t="str">
        <f>VLOOKUP(Data!$BS356,'Key 1'!$B$1:$D$15,2,FALSE)</f>
        <v>TI</v>
      </c>
      <c r="BV356" s="41">
        <f>VLOOKUP(Data!$BR356,'Key 1'!$B$1:$D$15,3,FALSE)</f>
        <v>0</v>
      </c>
      <c r="BW356" s="41">
        <f>VLOOKUP(Data!$BS356,'Key 1'!$B$1:$D$15,3,FALSE)</f>
        <v>0</v>
      </c>
      <c r="BX356" s="41" t="str">
        <f>IF(Data!$BK356="DG",IF(INT(Data!$BB356)-Data!$BB356&lt;0,"Low","High"),IF(Data!$BK356="MG",IF(INT(Data!$BC356)-Data!$BC356&lt;0,"Low","High"),IF(Data!$BK356="LG",IF(INT(Data!$BD356)-Data!$BD356&lt;0,"Low","High"),"High")))</f>
        <v>High</v>
      </c>
      <c r="BY356" s="41" t="str">
        <f>IF(Data!$BL356="DG",IF(INT(Data!$BB356)-Data!$BB356&lt;0,"Low","High"),IF(Data!$BL356="MG",IF(INT(Data!$BC356)-Data!$BC356&lt;0,"Low","High"),IF(Data!$BL356="LG",IF(INT(Data!$BD356)-Data!$BD356&lt;0,"Low","High"),"High")))</f>
        <v>High</v>
      </c>
      <c r="BZ356" s="41" t="str">
        <f>IF(AND(Data!$BX356="High",Data!$BY356="High"),"High","Low")</f>
        <v>High</v>
      </c>
      <c r="CA356" s="41" t="str">
        <f>IF(AND(Data!$BM356=Data!$BT356,Data!$BN356=Data!$BU356),"Matched",IF(Data!$BM356=Data!$BT356,"Sec Missed", IF(Data!$BN356=Data!$BU356," Pri Missed", "Both Missed")))</f>
        <v>Both Missed</v>
      </c>
      <c r="CB356" s="42">
        <v>100.0</v>
      </c>
      <c r="CC356" s="42">
        <v>100.0</v>
      </c>
      <c r="CD356" s="42">
        <v>100.0</v>
      </c>
      <c r="CE356" s="43" t="s">
        <v>15</v>
      </c>
      <c r="CF356" s="43" t="s">
        <v>15</v>
      </c>
      <c r="CG356" s="43" t="s">
        <v>15</v>
      </c>
      <c r="CH356" s="45" t="s">
        <v>15</v>
      </c>
      <c r="CI356" s="43" t="s">
        <v>97</v>
      </c>
      <c r="CJ356" s="42">
        <v>100.0</v>
      </c>
      <c r="CK356" s="43" t="s">
        <v>15</v>
      </c>
      <c r="CL356" s="43" t="s">
        <v>98</v>
      </c>
      <c r="CM356" s="42">
        <v>100.0</v>
      </c>
      <c r="CN356" s="43" t="s">
        <v>99</v>
      </c>
      <c r="CO356" s="1"/>
      <c r="CP356" s="1"/>
      <c r="CQ356" s="1"/>
      <c r="CR356" s="1"/>
      <c r="CS356" s="1"/>
      <c r="CT356" s="1"/>
      <c r="CU356" s="1"/>
    </row>
    <row r="357" ht="48.0" customHeight="1">
      <c r="A357" s="28">
        <v>2111.0</v>
      </c>
      <c r="B357" s="28">
        <v>28.0</v>
      </c>
      <c r="C357" s="28">
        <v>20.0</v>
      </c>
      <c r="D357" s="28">
        <v>23.5</v>
      </c>
      <c r="E357" s="28">
        <v>3.0</v>
      </c>
      <c r="F357" s="28">
        <v>19.0</v>
      </c>
      <c r="G357" s="28">
        <v>25.0</v>
      </c>
      <c r="H357" s="28">
        <v>12.0</v>
      </c>
      <c r="I357" s="28">
        <v>1.9411764705882353</v>
      </c>
      <c r="J357" s="28">
        <v>18.5</v>
      </c>
      <c r="K357" s="28">
        <v>23.0</v>
      </c>
      <c r="L357" s="28">
        <v>19.0</v>
      </c>
      <c r="M357" s="28">
        <v>2.8</v>
      </c>
      <c r="N357" s="28">
        <v>19.0</v>
      </c>
      <c r="O357" s="31">
        <f>LARGE(Data!$K357:$N357,1)</f>
        <v>23</v>
      </c>
      <c r="P357" s="31">
        <f>LARGE(Data!$K357:$N357,2)</f>
        <v>19</v>
      </c>
      <c r="Q357" s="31">
        <f>LARGE(Data!$K357:$N357,3)</f>
        <v>19</v>
      </c>
      <c r="R357" s="31">
        <f>LARGE(Data!$K357:$N357,4)</f>
        <v>2.8</v>
      </c>
      <c r="S357" s="32">
        <f>LARGE(Data!$C357:$F357,1)</f>
        <v>23.5</v>
      </c>
      <c r="T357" s="32">
        <f>LARGE(Data!$C357:$F357,2)</f>
        <v>20</v>
      </c>
      <c r="U357" s="32">
        <f>LARGE(Data!$C357:$F357,3)</f>
        <v>19</v>
      </c>
      <c r="V357" s="32">
        <f>LARGE(Data!$C357:$F357,4)</f>
        <v>3</v>
      </c>
      <c r="W357" s="33">
        <f>LARGE(Data!$G357:$J357,1)</f>
        <v>25</v>
      </c>
      <c r="X357" s="33">
        <f>LARGE(Data!$G357:$J357,2)</f>
        <v>18.5</v>
      </c>
      <c r="Y357" s="33">
        <f>LARGE(Data!$G357:$J357,3)</f>
        <v>12</v>
      </c>
      <c r="Z357" s="33">
        <f>LARGE(Data!$G357:$J357,4)</f>
        <v>1.941176471</v>
      </c>
      <c r="AA357" s="30">
        <f>Data!$O357-Data!$P357</f>
        <v>4</v>
      </c>
      <c r="AB357" s="30">
        <f>Data!$P357-Data!$Q357</f>
        <v>0</v>
      </c>
      <c r="AC357" s="30">
        <f>Data!$Q357-Data!$R357</f>
        <v>16.2</v>
      </c>
      <c r="AD357" s="30">
        <f>(Data!$AA357+Data!$AB357)/SUM(Data!$AA357:$AC357)</f>
        <v>0.198019802</v>
      </c>
      <c r="AE357" s="31">
        <f>Data!$AA357^2/SQRT(Data!$AA357^2+Data!$AB357^2+Data!$AC357^2)</f>
        <v>0.958857722</v>
      </c>
      <c r="AF357" s="31">
        <f>Data!$AB357^2/SQRT(Data!$AA357^2+Data!$AB357^2+Data!$AC357^2)</f>
        <v>0</v>
      </c>
      <c r="AG357" s="31">
        <f>Data!$AC357^2/SQRT(Data!$AA357^2+Data!$AB357^2+Data!$AC357^2)</f>
        <v>15.72766378</v>
      </c>
      <c r="AH357" s="30">
        <f>Data!$S357-Data!$T357</f>
        <v>3.5</v>
      </c>
      <c r="AI357" s="30">
        <f>Data!$T357-Data!$U357</f>
        <v>1</v>
      </c>
      <c r="AJ357" s="30">
        <f>Data!$U357-Data!$V357</f>
        <v>16</v>
      </c>
      <c r="AK357" s="30">
        <f>(Data!$AH357+Data!$AI357)/(Data!$AH357+Data!$AI357+Data!$AJ357)</f>
        <v>0.2195121951</v>
      </c>
      <c r="AL357" s="32">
        <f>Data!$AH357^2/SQRT(Data!$AH357^2+Data!$AI357^2+Data!$AJ357^2)</f>
        <v>0.7465488533</v>
      </c>
      <c r="AM357" s="32">
        <f>Data!$AI357^2/SQRT(Data!$AH357^2+Data!$AI357^2+Data!$AJ357^2)</f>
        <v>0.06094276353</v>
      </c>
      <c r="AN357" s="32">
        <f>Data!$AJ357^2/SQRT(Data!$AH357^2+Data!$AI357^2+Data!$AJ357^2)</f>
        <v>15.60134746</v>
      </c>
      <c r="AO357" s="30">
        <f>Data!$W357-Data!$X357</f>
        <v>6.5</v>
      </c>
      <c r="AP357" s="30">
        <f>Data!$X357-Data!$Y357</f>
        <v>6.5</v>
      </c>
      <c r="AQ357" s="30">
        <f>Data!$Y357-Data!$Z357</f>
        <v>10.05882353</v>
      </c>
      <c r="AR357" s="30">
        <f>(Data!$AO357+Data!$AP357)/(Data!$AO357+Data!$AP357+Data!$AQ357)</f>
        <v>0.5637755102</v>
      </c>
      <c r="AS357" s="33">
        <f>Data!$AO357^2/SQRT(Data!$AO357^2+Data!$AP357^2+Data!$AQ357^2)</f>
        <v>3.100589204</v>
      </c>
      <c r="AT357" s="33">
        <f>Data!$AP357^2/SQRT(Data!$AO357^2+Data!$AP357^2+Data!$AQ357^2)</f>
        <v>3.100589204</v>
      </c>
      <c r="AU357" s="33">
        <f>Data!$AQ357^2/SQRT(Data!$AO357^2+Data!$AP357^2+Data!$AQ357^2)</f>
        <v>7.425263931</v>
      </c>
      <c r="AV357" s="34">
        <f>_xlfn.VAR.P(Data!$K357:$N357)</f>
        <v>60.3075</v>
      </c>
      <c r="AW357" s="50">
        <f>_xlfn.VAR.P(Data!$C357:$F357)</f>
        <v>62.421875</v>
      </c>
      <c r="AX357" s="36">
        <f>_xlfn.VAR.P(Data!$G357:$J357)</f>
        <v>72.53649438</v>
      </c>
      <c r="AY357" s="46"/>
      <c r="AZ357" s="38"/>
      <c r="BA357" s="39"/>
      <c r="BB357" s="30" t="str">
        <f>IF(AND(Data!$AE357&gt;Data!$AF357,Data!$AE357&gt;Data!$AG357),"1",IF(AND(Data!$AF357&gt;Data!$AE357,Data!$AF357&gt;Data!$AG357),IF(Data!$AF357&lt;2.5*Data!$AE357,"1.2",IF(OR(Data!$AE357&gt;2.5,Data!$AE357+Data!$AF357+Data!$AG357&lt;9),"2.2","2")),IF(AND(Data!$AG357&gt;3.5*Data!$AE357,Data!$AG357&gt;3.5*Data!$AF357,Data!$AE357+Data!$AF357+Data!$AG357&gt;11,Data!$AE357+Data!$AF357&lt;2,Data!$Q357&gt;=18),"3",IF((Data!$AE357&gt;3*Data!$AF357),"1.3",IF(AND(Data!$AF357&gt;3*Data!$AE357,Data!$AF357&gt;2),"2.3","3.3")))))</f>
        <v>3</v>
      </c>
      <c r="BC357" s="30" t="str">
        <f>IF(AND(Data!$AL357&gt;Data!$AM357,Data!$AL357&gt;Data!$AN357),"1",IF(AND(Data!$AM357&gt;Data!$AL357,Data!$AM357&gt;Data!$AN357),IF(Data!$AM357&lt;2.5*Data!$AL357,"1.2",IF(OR(Data!$AL357&gt;2.5,Data!$AL357+Data!$AM357+Data!$AN357&lt;9),"2.2","2")),IF(AND(Data!$AN357&gt;3.5*Data!$AL357,Data!$AN357&gt;3.5*Data!$AM357,Data!$AL357+Data!$AM357+Data!$AN357&gt;11,Data!$AL357+Data!$AM357&lt;2,Data!$U357&gt;=18),"3",IF((Data!$AL357&gt;3*Data!$AM357),"1.3",IF(AND(Data!$AM357&gt;3*Data!$AL357,Data!$AM357&gt;2),"2.3","3.3")))))</f>
        <v>3</v>
      </c>
      <c r="BD357" s="30" t="str">
        <f>IF(AND(Data!$AS357&gt;Data!$AT357,Data!$AS357&gt;Data!$AU357),"1",IF(AND(Data!$AT357&gt;Data!$AS357,Data!$AT357&gt;Data!$AU357),IF(Data!$AT357&lt;2.5*Data!$AS357,"1.2",IF(OR(Data!$AS357&gt;2.5,Data!$AS357+Data!$AT357+Data!$AU357&lt;9),"2.2","2")),IF(AND(Data!$AU357&gt;3.5*Data!$AS357,Data!$AU357&gt;3.5*Data!$AT357,Data!$AS357+Data!$AT357+Data!$AU357&gt;11,Data!$AS357+Data!$AT357&lt;2,Data!$Y357&gt;=18),"3",IF((Data!$AS357&gt;3*Data!$AT357),"1.3",IF(AND(Data!$AT357&gt;3*Data!$AS357,Data!$AT357&gt;2),"2.3","3.3")))))</f>
        <v>3.3</v>
      </c>
      <c r="BE357" s="30" t="str">
        <f t="array" ref="BE357">XLOOKUP(Data!$O357,Data!$K357:$N357,$K$1:$N$1,"?",0,1)&amp;XLOOKUP(Data!$P357,Data!$K357:$N357,$K$1:$N$1,"?",0,1)&amp;XLOOKUP(Data!$Q357,Data!$K357:$N357,$K$1:$N$1,"?",0,1)</f>
        <v>DII</v>
      </c>
      <c r="BF357" s="30" t="str">
        <f t="array" ref="BF357">XLOOKUP(Data!$S357,Data!$C357:$F357,$C$1:$F$1,"?",0,1)&amp;XLOOKUP(Data!$T357,Data!$C357:$F357,$C$1:$F$1,"?",0,1)&amp;XLOOKUP(Data!$U357,Data!$C357:$F357,$C$1:$F$1,"?",0,1)</f>
        <v>IDC</v>
      </c>
      <c r="BG357" s="30" t="str">
        <f t="array" ref="BG357">XLOOKUP(Data!$W357,Data!$G357:$J357,$G$1:$J$1,"?",0,1)&amp;XLOOKUP(Data!$X357,Data!$G357:$J357,$G$1:$J$1,"?",0,1)&amp;XLOOKUP(Data!$Y357,Data!$G357:$J357,$G$1:$J$1,"?",0,1)</f>
        <v>DCI</v>
      </c>
      <c r="BH357" s="30" t="str">
        <f>VLOOKUP(LEFT(Data!$BE357,Data!$BB357),'Key 2'!$A$1:$C$40,2,FALSE)</f>
        <v>#N/A</v>
      </c>
      <c r="BI357" s="30" t="str">
        <f>VLOOKUP(LEFT(Data!$BF357,Data!$BC357),'Key 2'!$A$1:$C$40,2,FALSE)</f>
        <v>DIC</v>
      </c>
      <c r="BJ357" s="30" t="str">
        <f>VLOOKUP(LEFT(Data!$BG357,Data!$BD357),'Key 2'!$A$1:$C$40,2,FALSE)</f>
        <v>DIC</v>
      </c>
      <c r="BK357" s="30" t="str">
        <f>IF(AND(Data!$AV357&gt;=15,Data!$O357&gt;=20),"DG",IF(AND(Data!$AW357&gt;=15,Data!$S357&gt;=20),"MG",IF(AND(Data!$AV357&gt;=15,Data!$W357&gt;=20),"LG","0")))</f>
        <v>DG</v>
      </c>
      <c r="BL357" s="30" t="str">
        <f>IF(AND(Data!$BK357="DG",Data!$AW357&gt;=15,Data!$S357&gt;=20,Data!$BH357&lt;&gt;Data!$BI357),"MG","LG")</f>
        <v>#N/A</v>
      </c>
      <c r="BM357" s="30" t="str">
        <f>IF(Data!$BK357="DG",Data!$BH357,IF(Data!$BK357="MG",Data!$BI357,Data!$BJ357))</f>
        <v>#N/A</v>
      </c>
      <c r="BN357" s="30" t="str">
        <f>IF(Data!$BL357="DG",Data!$BH357,IF(Data!$BL357="MG",Data!$BI357,Data!$BJ357))</f>
        <v>#N/A</v>
      </c>
      <c r="BO357" s="41"/>
      <c r="BP357" s="41"/>
      <c r="BQ357" s="41"/>
      <c r="BR357" s="41"/>
      <c r="BS357" s="41"/>
      <c r="BT357" s="41" t="str">
        <f>VLOOKUP(Data!$BR357,'Key 1'!$B$1:$D$15,2,FALSE)</f>
        <v>TI</v>
      </c>
      <c r="BU357" s="41" t="str">
        <f>VLOOKUP(Data!$BS357,'Key 1'!$B$1:$D$15,2,FALSE)</f>
        <v>TI</v>
      </c>
      <c r="BV357" s="41">
        <f>VLOOKUP(Data!$BR357,'Key 1'!$B$1:$D$15,3,FALSE)</f>
        <v>0</v>
      </c>
      <c r="BW357" s="41">
        <f>VLOOKUP(Data!$BS357,'Key 1'!$B$1:$D$15,3,FALSE)</f>
        <v>0</v>
      </c>
      <c r="BX357" s="41" t="str">
        <f>IF(Data!$BK357="DG",IF(INT(Data!$BB357)-Data!$BB357&lt;0,"Low","High"),IF(Data!$BK357="MG",IF(INT(Data!$BC357)-Data!$BC357&lt;0,"Low","High"),IF(Data!$BK357="LG",IF(INT(Data!$BD357)-Data!$BD357&lt;0,"Low","High"),"High")))</f>
        <v>High</v>
      </c>
      <c r="BY357" s="41" t="str">
        <f>IF(Data!$BL357="DG",IF(INT(Data!$BB357)-Data!$BB357&lt;0,"Low","High"),IF(Data!$BL357="MG",IF(INT(Data!$BC357)-Data!$BC357&lt;0,"Low","High"),IF(Data!$BL357="LG",IF(INT(Data!$BD357)-Data!$BD357&lt;0,"Low","High"),"High")))</f>
        <v>#N/A</v>
      </c>
      <c r="BZ357" s="41" t="str">
        <f>IF(AND(Data!$BX357="High",Data!$BY357="High"),"High","Low")</f>
        <v>#N/A</v>
      </c>
      <c r="CA357" s="41" t="str">
        <f>IF(AND(Data!$BM357=Data!$BT357,Data!$BN357=Data!$BU357),"Matched",IF(Data!$BM357=Data!$BT357,"Sec Missed", IF(Data!$BN357=Data!$BU357," Pri Missed", "Both Missed")))</f>
        <v>#N/A</v>
      </c>
      <c r="CB357" s="42">
        <v>100.0</v>
      </c>
      <c r="CC357" s="42">
        <v>100.0</v>
      </c>
      <c r="CD357" s="42">
        <v>100.0</v>
      </c>
      <c r="CE357" s="43" t="s">
        <v>101</v>
      </c>
      <c r="CF357" s="43" t="s">
        <v>101</v>
      </c>
      <c r="CG357" s="43" t="s">
        <v>17</v>
      </c>
      <c r="CH357" s="45" t="s">
        <v>101</v>
      </c>
      <c r="CI357" s="43" t="s">
        <v>97</v>
      </c>
      <c r="CJ357" s="42">
        <v>100.0</v>
      </c>
      <c r="CK357" s="43" t="s">
        <v>17</v>
      </c>
      <c r="CL357" s="43" t="s">
        <v>98</v>
      </c>
      <c r="CM357" s="42">
        <v>100.0</v>
      </c>
      <c r="CN357" s="43" t="s">
        <v>99</v>
      </c>
      <c r="CO357" s="1"/>
      <c r="CP357" s="1"/>
      <c r="CQ357" s="1"/>
      <c r="CR357" s="1"/>
      <c r="CS357" s="1"/>
      <c r="CT357" s="1"/>
      <c r="CU357" s="1"/>
    </row>
    <row r="358" ht="48.0" customHeight="1">
      <c r="A358" s="28">
        <v>2112.0</v>
      </c>
      <c r="B358" s="28">
        <v>28.0</v>
      </c>
      <c r="C358" s="28">
        <v>14.0</v>
      </c>
      <c r="D358" s="28">
        <v>25.0</v>
      </c>
      <c r="E358" s="28">
        <v>10.0</v>
      </c>
      <c r="F358" s="28">
        <v>21.0</v>
      </c>
      <c r="G358" s="28">
        <v>9.0</v>
      </c>
      <c r="H358" s="28">
        <v>25.0</v>
      </c>
      <c r="I358" s="28">
        <v>12.0</v>
      </c>
      <c r="J358" s="28">
        <v>14.0</v>
      </c>
      <c r="K358" s="28">
        <v>11.0</v>
      </c>
      <c r="L358" s="28">
        <v>24.25</v>
      </c>
      <c r="M358" s="28">
        <v>9.5</v>
      </c>
      <c r="N358" s="28">
        <v>18.0</v>
      </c>
      <c r="O358" s="31">
        <f>LARGE(Data!$K358:$N358,1)</f>
        <v>24.25</v>
      </c>
      <c r="P358" s="31">
        <f>LARGE(Data!$K358:$N358,2)</f>
        <v>18</v>
      </c>
      <c r="Q358" s="31">
        <f>LARGE(Data!$K358:$N358,3)</f>
        <v>11</v>
      </c>
      <c r="R358" s="31">
        <f>LARGE(Data!$K358:$N358,4)</f>
        <v>9.5</v>
      </c>
      <c r="S358" s="32">
        <f>LARGE(Data!$C358:$F358,1)</f>
        <v>25</v>
      </c>
      <c r="T358" s="32">
        <f>LARGE(Data!$C358:$F358,2)</f>
        <v>21</v>
      </c>
      <c r="U358" s="32">
        <f>LARGE(Data!$C358:$F358,3)</f>
        <v>14</v>
      </c>
      <c r="V358" s="32">
        <f>LARGE(Data!$C358:$F358,4)</f>
        <v>10</v>
      </c>
      <c r="W358" s="33">
        <f>LARGE(Data!$G358:$J358,1)</f>
        <v>25</v>
      </c>
      <c r="X358" s="33">
        <f>LARGE(Data!$G358:$J358,2)</f>
        <v>14</v>
      </c>
      <c r="Y358" s="33">
        <f>LARGE(Data!$G358:$J358,3)</f>
        <v>12</v>
      </c>
      <c r="Z358" s="33">
        <f>LARGE(Data!$G358:$J358,4)</f>
        <v>9</v>
      </c>
      <c r="AA358" s="30">
        <f>Data!$O358-Data!$P358</f>
        <v>6.25</v>
      </c>
      <c r="AB358" s="30">
        <f>Data!$P358-Data!$Q358</f>
        <v>7</v>
      </c>
      <c r="AC358" s="30">
        <f>Data!$Q358-Data!$R358</f>
        <v>1.5</v>
      </c>
      <c r="AD358" s="30">
        <f>(Data!$AA358+Data!$AB358)/SUM(Data!$AA358:$AC358)</f>
        <v>0.8983050847</v>
      </c>
      <c r="AE358" s="31">
        <f>Data!$AA358^2/SQRT(Data!$AA358^2+Data!$AB358^2+Data!$AC358^2)</f>
        <v>4.110419076</v>
      </c>
      <c r="AF358" s="31">
        <f>Data!$AB358^2/SQRT(Data!$AA358^2+Data!$AB358^2+Data!$AC358^2)</f>
        <v>5.156109689</v>
      </c>
      <c r="AG358" s="31">
        <f>Data!$AC358^2/SQRT(Data!$AA358^2+Data!$AB358^2+Data!$AC358^2)</f>
        <v>0.2367601388</v>
      </c>
      <c r="AH358" s="30">
        <f>Data!$S358-Data!$T358</f>
        <v>4</v>
      </c>
      <c r="AI358" s="30">
        <f>Data!$T358-Data!$U358</f>
        <v>7</v>
      </c>
      <c r="AJ358" s="30">
        <f>Data!$U358-Data!$V358</f>
        <v>4</v>
      </c>
      <c r="AK358" s="30">
        <f>(Data!$AH358+Data!$AI358)/(Data!$AH358+Data!$AI358+Data!$AJ358)</f>
        <v>0.7333333333</v>
      </c>
      <c r="AL358" s="32">
        <f>Data!$AH358^2/SQRT(Data!$AH358^2+Data!$AI358^2+Data!$AJ358^2)</f>
        <v>1.777777778</v>
      </c>
      <c r="AM358" s="32">
        <f>Data!$AI358^2/SQRT(Data!$AH358^2+Data!$AI358^2+Data!$AJ358^2)</f>
        <v>5.444444444</v>
      </c>
      <c r="AN358" s="32">
        <f>Data!$AJ358^2/SQRT(Data!$AH358^2+Data!$AI358^2+Data!$AJ358^2)</f>
        <v>1.777777778</v>
      </c>
      <c r="AO358" s="30">
        <f>Data!$W358-Data!$X358</f>
        <v>11</v>
      </c>
      <c r="AP358" s="30">
        <f>Data!$X358-Data!$Y358</f>
        <v>2</v>
      </c>
      <c r="AQ358" s="30">
        <f>Data!$Y358-Data!$Z358</f>
        <v>3</v>
      </c>
      <c r="AR358" s="30">
        <f>(Data!$AO358+Data!$AP358)/(Data!$AO358+Data!$AP358+Data!$AQ358)</f>
        <v>0.8125</v>
      </c>
      <c r="AS358" s="33">
        <f>Data!$AO358^2/SQRT(Data!$AO358^2+Data!$AP358^2+Data!$AQ358^2)</f>
        <v>10.45280795</v>
      </c>
      <c r="AT358" s="33">
        <f>Data!$AP358^2/SQRT(Data!$AO358^2+Data!$AP358^2+Data!$AQ358^2)</f>
        <v>0.3455473702</v>
      </c>
      <c r="AU358" s="33">
        <f>Data!$AQ358^2/SQRT(Data!$AO358^2+Data!$AP358^2+Data!$AQ358^2)</f>
        <v>0.777481583</v>
      </c>
      <c r="AV358" s="34">
        <f>_xlfn.VAR.P(Data!$K358:$N358)</f>
        <v>34.73046875</v>
      </c>
      <c r="AW358" s="50">
        <f>_xlfn.VAR.P(Data!$C358:$F358)</f>
        <v>34.25</v>
      </c>
      <c r="AX358" s="36">
        <f>_xlfn.VAR.P(Data!$G358:$J358)</f>
        <v>36.5</v>
      </c>
      <c r="AY358" s="46"/>
      <c r="AZ358" s="38"/>
      <c r="BA358" s="39"/>
      <c r="BB358" s="30" t="str">
        <f>IF(AND(Data!$AE358&gt;Data!$AF358,Data!$AE358&gt;Data!$AG358),"1",IF(AND(Data!$AF358&gt;Data!$AE358,Data!$AF358&gt;Data!$AG358),IF(Data!$AF358&lt;2.5*Data!$AE358,"1.2",IF(OR(Data!$AE358&gt;2.5,Data!$AE358+Data!$AF358+Data!$AG358&lt;9),"2.2","2")),IF(AND(Data!$AG358&gt;3.5*Data!$AE358,Data!$AG358&gt;3.5*Data!$AF358,Data!$AE358+Data!$AF358+Data!$AG358&gt;11,Data!$AE358+Data!$AF358&lt;2,Data!$Q358&gt;=18),"3",IF((Data!$AE358&gt;3*Data!$AF358),"1.3",IF(AND(Data!$AF358&gt;3*Data!$AE358,Data!$AF358&gt;2),"2.3","3.3")))))</f>
        <v>1.2</v>
      </c>
      <c r="BC358" s="30" t="str">
        <f>IF(AND(Data!$AL358&gt;Data!$AM358,Data!$AL358&gt;Data!$AN358),"1",IF(AND(Data!$AM358&gt;Data!$AL358,Data!$AM358&gt;Data!$AN358),IF(Data!$AM358&lt;2.5*Data!$AL358,"1.2",IF(OR(Data!$AL358&gt;2.5,Data!$AL358+Data!$AM358+Data!$AN358&lt;9),"2.2","2")),IF(AND(Data!$AN358&gt;3.5*Data!$AL358,Data!$AN358&gt;3.5*Data!$AM358,Data!$AL358+Data!$AM358+Data!$AN358&gt;11,Data!$AL358+Data!$AM358&lt;2,Data!$U358&gt;=18),"3",IF((Data!$AL358&gt;3*Data!$AM358),"1.3",IF(AND(Data!$AM358&gt;3*Data!$AL358,Data!$AM358&gt;2),"2.3","3.3")))))</f>
        <v>2</v>
      </c>
      <c r="BD358" s="30" t="str">
        <f>IF(AND(Data!$AS358&gt;Data!$AT358,Data!$AS358&gt;Data!$AU358),"1",IF(AND(Data!$AT358&gt;Data!$AS358,Data!$AT358&gt;Data!$AU358),IF(Data!$AT358&lt;2.5*Data!$AS358,"1.2",IF(OR(Data!$AS358&gt;2.5,Data!$AS358+Data!$AT358+Data!$AU358&lt;9),"2.2","2")),IF(AND(Data!$AU358&gt;3.5*Data!$AS358,Data!$AU358&gt;3.5*Data!$AT358,Data!$AS358+Data!$AT358+Data!$AU358&gt;11,Data!$AS358+Data!$AT358&lt;2,Data!$Y358&gt;=18),"3",IF((Data!$AS358&gt;3*Data!$AT358),"1.3",IF(AND(Data!$AT358&gt;3*Data!$AS358,Data!$AT358&gt;2),"2.3","3.3")))))</f>
        <v>1</v>
      </c>
      <c r="BE358" s="30" t="str">
        <f t="array" ref="BE358">XLOOKUP(Data!$O358,Data!$K358:$N358,$K$1:$N$1,"?",0,1)&amp;XLOOKUP(Data!$P358,Data!$K358:$N358,$K$1:$N$1,"?",0,1)&amp;XLOOKUP(Data!$Q358,Data!$K358:$N358,$K$1:$N$1,"?",0,1)</f>
        <v>ICD</v>
      </c>
      <c r="BF358" s="30" t="str">
        <f t="array" ref="BF358">XLOOKUP(Data!$S358,Data!$C358:$F358,$C$1:$F$1,"?",0,1)&amp;XLOOKUP(Data!$T358,Data!$C358:$F358,$C$1:$F$1,"?",0,1)&amp;XLOOKUP(Data!$U358,Data!$C358:$F358,$C$1:$F$1,"?",0,1)</f>
        <v>ICD</v>
      </c>
      <c r="BG358" s="30" t="str">
        <f t="array" ref="BG358">XLOOKUP(Data!$W358,Data!$G358:$J358,$G$1:$J$1,"?",0,1)&amp;XLOOKUP(Data!$X358,Data!$G358:$J358,$G$1:$J$1,"?",0,1)&amp;XLOOKUP(Data!$Y358,Data!$G358:$J358,$G$1:$J$1,"?",0,1)</f>
        <v>ICS</v>
      </c>
      <c r="BH358" s="30" t="str">
        <f>VLOOKUP(LEFT(Data!$BE358,Data!$BB358),'Key 2'!$A$1:$C$40,2,FALSE)</f>
        <v>I</v>
      </c>
      <c r="BI358" s="30" t="str">
        <f>VLOOKUP(LEFT(Data!$BF358,Data!$BC358),'Key 2'!$A$1:$C$40,2,FALSE)</f>
        <v>IC</v>
      </c>
      <c r="BJ358" s="30" t="str">
        <f>VLOOKUP(LEFT(Data!$BG358,Data!$BD358),'Key 2'!$A$1:$C$40,2,FALSE)</f>
        <v>I</v>
      </c>
      <c r="BK358" s="30" t="str">
        <f>IF(AND(Data!$AV358&gt;=15,Data!$O358&gt;=20),"DG",IF(AND(Data!$AW358&gt;=15,Data!$S358&gt;=20),"MG",IF(AND(Data!$AV358&gt;=15,Data!$W358&gt;=20),"LG","0")))</f>
        <v>DG</v>
      </c>
      <c r="BL358" s="30" t="str">
        <f>IF(AND(Data!$BK358="DG",Data!$AW358&gt;=15,Data!$S358&gt;=20,Data!$BH358&lt;&gt;Data!$BI358),"MG","LG")</f>
        <v>MG</v>
      </c>
      <c r="BM358" s="30" t="str">
        <f>IF(Data!$BK358="DG",Data!$BH358,IF(Data!$BK358="MG",Data!$BI358,Data!$BJ358))</f>
        <v>I</v>
      </c>
      <c r="BN358" s="30" t="str">
        <f>IF(Data!$BL358="DG",Data!$BH358,IF(Data!$BL358="MG",Data!$BI358,Data!$BJ358))</f>
        <v>IC</v>
      </c>
      <c r="BO358" s="41"/>
      <c r="BP358" s="41"/>
      <c r="BQ358" s="41"/>
      <c r="BR358" s="41"/>
      <c r="BS358" s="41"/>
      <c r="BT358" s="41" t="str">
        <f>VLOOKUP(Data!$BR358,'Key 1'!$B$1:$D$15,2,FALSE)</f>
        <v>TI</v>
      </c>
      <c r="BU358" s="41" t="str">
        <f>VLOOKUP(Data!$BS358,'Key 1'!$B$1:$D$15,2,FALSE)</f>
        <v>TI</v>
      </c>
      <c r="BV358" s="41">
        <f>VLOOKUP(Data!$BR358,'Key 1'!$B$1:$D$15,3,FALSE)</f>
        <v>0</v>
      </c>
      <c r="BW358" s="41">
        <f>VLOOKUP(Data!$BS358,'Key 1'!$B$1:$D$15,3,FALSE)</f>
        <v>0</v>
      </c>
      <c r="BX358" s="41" t="str">
        <f>IF(Data!$BK358="DG",IF(INT(Data!$BB358)-Data!$BB358&lt;0,"Low","High"),IF(Data!$BK358="MG",IF(INT(Data!$BC358)-Data!$BC358&lt;0,"Low","High"),IF(Data!$BK358="LG",IF(INT(Data!$BD358)-Data!$BD358&lt;0,"Low","High"),"High")))</f>
        <v>Low</v>
      </c>
      <c r="BY358" s="41" t="str">
        <f>IF(Data!$BL358="DG",IF(INT(Data!$BB358)-Data!$BB358&lt;0,"Low","High"),IF(Data!$BL358="MG",IF(INT(Data!$BC358)-Data!$BC358&lt;0,"Low","High"),IF(Data!$BL358="LG",IF(INT(Data!$BD358)-Data!$BD358&lt;0,"Low","High"),"High")))</f>
        <v>High</v>
      </c>
      <c r="BZ358" s="41" t="str">
        <f>IF(AND(Data!$BX358="High",Data!$BY358="High"),"High","Low")</f>
        <v>Low</v>
      </c>
      <c r="CA358" s="41" t="str">
        <f>IF(AND(Data!$BM358=Data!$BT358,Data!$BN358=Data!$BU358),"Matched",IF(Data!$BM358=Data!$BT358,"Sec Missed", IF(Data!$BN358=Data!$BU358," Pri Missed", "Both Missed")))</f>
        <v>Both Missed</v>
      </c>
      <c r="CB358" s="42">
        <v>100.0</v>
      </c>
      <c r="CC358" s="42">
        <v>100.0</v>
      </c>
      <c r="CD358" s="42">
        <v>100.0</v>
      </c>
      <c r="CE358" s="43" t="s">
        <v>1</v>
      </c>
      <c r="CF358" s="43" t="s">
        <v>96</v>
      </c>
      <c r="CG358" s="43" t="s">
        <v>1</v>
      </c>
      <c r="CH358" s="45" t="s">
        <v>1</v>
      </c>
      <c r="CI358" s="43" t="s">
        <v>97</v>
      </c>
      <c r="CJ358" s="42">
        <v>100.0</v>
      </c>
      <c r="CK358" s="43" t="s">
        <v>96</v>
      </c>
      <c r="CL358" s="43" t="s">
        <v>102</v>
      </c>
      <c r="CM358" s="42">
        <v>100.0</v>
      </c>
      <c r="CN358" s="43" t="s">
        <v>104</v>
      </c>
      <c r="CO358" s="1"/>
      <c r="CP358" s="1"/>
      <c r="CQ358" s="1"/>
      <c r="CR358" s="1"/>
      <c r="CS358" s="1"/>
      <c r="CT358" s="1"/>
      <c r="CU358" s="1"/>
    </row>
    <row r="359" ht="48.0" customHeight="1">
      <c r="A359" s="28">
        <v>2113.0</v>
      </c>
      <c r="B359" s="28">
        <v>28.0</v>
      </c>
      <c r="C359" s="28">
        <v>16.0</v>
      </c>
      <c r="D359" s="28">
        <v>16.0</v>
      </c>
      <c r="E359" s="28">
        <v>10.0</v>
      </c>
      <c r="F359" s="28">
        <v>23.0</v>
      </c>
      <c r="G359" s="28">
        <v>21.0</v>
      </c>
      <c r="H359" s="28">
        <v>12.0</v>
      </c>
      <c r="I359" s="28">
        <v>4.0</v>
      </c>
      <c r="J359" s="28">
        <v>18.5</v>
      </c>
      <c r="K359" s="28">
        <v>18.0</v>
      </c>
      <c r="L359" s="28">
        <v>14.0</v>
      </c>
      <c r="M359" s="28">
        <v>5.0</v>
      </c>
      <c r="N359" s="28">
        <v>21.0</v>
      </c>
      <c r="O359" s="31">
        <f>LARGE(Data!$K359:$N359,1)</f>
        <v>21</v>
      </c>
      <c r="P359" s="31">
        <f>LARGE(Data!$K359:$N359,2)</f>
        <v>18</v>
      </c>
      <c r="Q359" s="31">
        <f>LARGE(Data!$K359:$N359,3)</f>
        <v>14</v>
      </c>
      <c r="R359" s="31">
        <f>LARGE(Data!$K359:$N359,4)</f>
        <v>5</v>
      </c>
      <c r="S359" s="32">
        <f>LARGE(Data!$C359:$F359,1)</f>
        <v>23</v>
      </c>
      <c r="T359" s="32">
        <f>LARGE(Data!$C359:$F359,2)</f>
        <v>16</v>
      </c>
      <c r="U359" s="32">
        <f>LARGE(Data!$C359:$F359,3)</f>
        <v>16</v>
      </c>
      <c r="V359" s="32">
        <f>LARGE(Data!$C359:$F359,4)</f>
        <v>10</v>
      </c>
      <c r="W359" s="33">
        <f>LARGE(Data!$G359:$J359,1)</f>
        <v>21</v>
      </c>
      <c r="X359" s="33">
        <f>LARGE(Data!$G359:$J359,2)</f>
        <v>18.5</v>
      </c>
      <c r="Y359" s="33">
        <f>LARGE(Data!$G359:$J359,3)</f>
        <v>12</v>
      </c>
      <c r="Z359" s="33">
        <f>LARGE(Data!$G359:$J359,4)</f>
        <v>4</v>
      </c>
      <c r="AA359" s="30">
        <f>Data!$O359-Data!$P359</f>
        <v>3</v>
      </c>
      <c r="AB359" s="30">
        <f>Data!$P359-Data!$Q359</f>
        <v>4</v>
      </c>
      <c r="AC359" s="30">
        <f>Data!$Q359-Data!$R359</f>
        <v>9</v>
      </c>
      <c r="AD359" s="30">
        <f>(Data!$AA359+Data!$AB359)/SUM(Data!$AA359:$AC359)</f>
        <v>0.4375</v>
      </c>
      <c r="AE359" s="31">
        <f>Data!$AA359^2/SQRT(Data!$AA359^2+Data!$AB359^2+Data!$AC359^2)</f>
        <v>0.8741572761</v>
      </c>
      <c r="AF359" s="31">
        <f>Data!$AB359^2/SQRT(Data!$AA359^2+Data!$AB359^2+Data!$AC359^2)</f>
        <v>1.55405738</v>
      </c>
      <c r="AG359" s="31">
        <f>Data!$AC359^2/SQRT(Data!$AA359^2+Data!$AB359^2+Data!$AC359^2)</f>
        <v>7.867415485</v>
      </c>
      <c r="AH359" s="30">
        <f>Data!$S359-Data!$T359</f>
        <v>7</v>
      </c>
      <c r="AI359" s="30">
        <f>Data!$T359-Data!$U359</f>
        <v>0</v>
      </c>
      <c r="AJ359" s="30">
        <f>Data!$U359-Data!$V359</f>
        <v>6</v>
      </c>
      <c r="AK359" s="30">
        <f>(Data!$AH359+Data!$AI359)/(Data!$AH359+Data!$AI359+Data!$AJ359)</f>
        <v>0.5384615385</v>
      </c>
      <c r="AL359" s="32">
        <f>Data!$AH359^2/SQRT(Data!$AH359^2+Data!$AI359^2+Data!$AJ359^2)</f>
        <v>5.314796217</v>
      </c>
      <c r="AM359" s="32">
        <f>Data!$AI359^2/SQRT(Data!$AH359^2+Data!$AI359^2+Data!$AJ359^2)</f>
        <v>0</v>
      </c>
      <c r="AN359" s="32">
        <f>Data!$AJ359^2/SQRT(Data!$AH359^2+Data!$AI359^2+Data!$AJ359^2)</f>
        <v>3.904748241</v>
      </c>
      <c r="AO359" s="30">
        <f>Data!$W359-Data!$X359</f>
        <v>2.5</v>
      </c>
      <c r="AP359" s="30">
        <f>Data!$X359-Data!$Y359</f>
        <v>6.5</v>
      </c>
      <c r="AQ359" s="30">
        <f>Data!$Y359-Data!$Z359</f>
        <v>8</v>
      </c>
      <c r="AR359" s="30">
        <f>(Data!$AO359+Data!$AP359)/(Data!$AO359+Data!$AP359+Data!$AQ359)</f>
        <v>0.5294117647</v>
      </c>
      <c r="AS359" s="33">
        <f>Data!$AO359^2/SQRT(Data!$AO359^2+Data!$AP359^2+Data!$AQ359^2)</f>
        <v>0.589255651</v>
      </c>
      <c r="AT359" s="33">
        <f>Data!$AP359^2/SQRT(Data!$AO359^2+Data!$AP359^2+Data!$AQ359^2)</f>
        <v>3.983368201</v>
      </c>
      <c r="AU359" s="33">
        <f>Data!$AQ359^2/SQRT(Data!$AO359^2+Data!$AP359^2+Data!$AQ359^2)</f>
        <v>6.033977866</v>
      </c>
      <c r="AV359" s="34">
        <f>_xlfn.VAR.P(Data!$K359:$N359)</f>
        <v>36.25</v>
      </c>
      <c r="AW359" s="35">
        <f>_xlfn.VAR.P(Data!$C359:$F359)</f>
        <v>21.1875</v>
      </c>
      <c r="AX359" s="36">
        <f>_xlfn.VAR.P(Data!$G359:$J359)</f>
        <v>43.296875</v>
      </c>
      <c r="AY359" s="46"/>
      <c r="AZ359" s="38"/>
      <c r="BA359" s="39"/>
      <c r="BB359" s="30" t="str">
        <f>IF(AND(Data!$AE359&gt;Data!$AF359,Data!$AE359&gt;Data!$AG359),"1",IF(AND(Data!$AF359&gt;Data!$AE359,Data!$AF359&gt;Data!$AG359),IF(Data!$AF359&lt;2.5*Data!$AE359,"1.2",IF(OR(Data!$AE359&gt;2.5,Data!$AE359+Data!$AF359+Data!$AG359&lt;9),"2.2","2")),IF(AND(Data!$AG359&gt;3.5*Data!$AE359,Data!$AG359&gt;3.5*Data!$AF359,Data!$AE359+Data!$AF359+Data!$AG359&gt;11,Data!$AE359+Data!$AF359&lt;2,Data!$Q359&gt;=18),"3",IF((Data!$AE359&gt;3*Data!$AF359),"1.3",IF(AND(Data!$AF359&gt;3*Data!$AE359,Data!$AF359&gt;2),"2.3","3.3")))))</f>
        <v>3.3</v>
      </c>
      <c r="BC359" s="30" t="str">
        <f>IF(AND(Data!$AL359&gt;Data!$AM359,Data!$AL359&gt;Data!$AN359),"1",IF(AND(Data!$AM359&gt;Data!$AL359,Data!$AM359&gt;Data!$AN359),IF(Data!$AM359&lt;2.5*Data!$AL359,"1.2",IF(OR(Data!$AL359&gt;2.5,Data!$AL359+Data!$AM359+Data!$AN359&lt;9),"2.2","2")),IF(AND(Data!$AN359&gt;3.5*Data!$AL359,Data!$AN359&gt;3.5*Data!$AM359,Data!$AL359+Data!$AM359+Data!$AN359&gt;11,Data!$AL359+Data!$AM359&lt;2,Data!$U359&gt;=18),"3",IF((Data!$AL359&gt;3*Data!$AM359),"1.3",IF(AND(Data!$AM359&gt;3*Data!$AL359,Data!$AM359&gt;2),"2.3","3.3")))))</f>
        <v>1</v>
      </c>
      <c r="BD359" s="30" t="str">
        <f>IF(AND(Data!$AS359&gt;Data!$AT359,Data!$AS359&gt;Data!$AU359),"1",IF(AND(Data!$AT359&gt;Data!$AS359,Data!$AT359&gt;Data!$AU359),IF(Data!$AT359&lt;2.5*Data!$AS359,"1.2",IF(OR(Data!$AS359&gt;2.5,Data!$AS359+Data!$AT359+Data!$AU359&lt;9),"2.2","2")),IF(AND(Data!$AU359&gt;3.5*Data!$AS359,Data!$AU359&gt;3.5*Data!$AT359,Data!$AS359+Data!$AT359+Data!$AU359&gt;11,Data!$AS359+Data!$AT359&lt;2,Data!$Y359&gt;=18),"3",IF((Data!$AS359&gt;3*Data!$AT359),"1.3",IF(AND(Data!$AT359&gt;3*Data!$AS359,Data!$AT359&gt;2),"2.3","3.3")))))</f>
        <v>2.3</v>
      </c>
      <c r="BE359" s="30" t="str">
        <f t="array" ref="BE359">XLOOKUP(Data!$O359,Data!$K359:$N359,$K$1:$N$1,"?",0,1)&amp;XLOOKUP(Data!$P359,Data!$K359:$N359,$K$1:$N$1,"?",0,1)&amp;XLOOKUP(Data!$Q359,Data!$K359:$N359,$K$1:$N$1,"?",0,1)</f>
        <v>CDI</v>
      </c>
      <c r="BF359" s="30" t="str">
        <f t="array" ref="BF359">XLOOKUP(Data!$S359,Data!$C359:$F359,$C$1:$F$1,"?",0,1)&amp;XLOOKUP(Data!$T359,Data!$C359:$F359,$C$1:$F$1,"?",0,1)&amp;XLOOKUP(Data!$U359,Data!$C359:$F359,$C$1:$F$1,"?",0,1)</f>
        <v>CDD</v>
      </c>
      <c r="BG359" s="30" t="str">
        <f t="array" ref="BG359">XLOOKUP(Data!$W359,Data!$G359:$J359,$G$1:$J$1,"?",0,1)&amp;XLOOKUP(Data!$X359,Data!$G359:$J359,$G$1:$J$1,"?",0,1)&amp;XLOOKUP(Data!$Y359,Data!$G359:$J359,$G$1:$J$1,"?",0,1)</f>
        <v>DCI</v>
      </c>
      <c r="BH359" s="30" t="str">
        <f>VLOOKUP(LEFT(Data!$BE359,Data!$BB359),'Key 2'!$A$1:$C$40,2,FALSE)</f>
        <v>DIC</v>
      </c>
      <c r="BI359" s="30" t="str">
        <f>VLOOKUP(LEFT(Data!$BF359,Data!$BC359),'Key 2'!$A$1:$C$40,2,FALSE)</f>
        <v>C</v>
      </c>
      <c r="BJ359" s="30" t="str">
        <f>VLOOKUP(LEFT(Data!$BG359,Data!$BD359),'Key 2'!$A$1:$C$40,2,FALSE)</f>
        <v>DC</v>
      </c>
      <c r="BK359" s="30" t="str">
        <f>IF(AND(Data!$AV359&gt;=15,Data!$O359&gt;=20),"DG",IF(AND(Data!$AW359&gt;=15,Data!$S359&gt;=20),"MG",IF(AND(Data!$AV359&gt;=15,Data!$W359&gt;=20),"LG","0")))</f>
        <v>DG</v>
      </c>
      <c r="BL359" s="30" t="str">
        <f>IF(AND(Data!$BK359="DG",Data!$AW359&gt;=15,Data!$S359&gt;=20,Data!$BH359&lt;&gt;Data!$BI359),"MG","LG")</f>
        <v>MG</v>
      </c>
      <c r="BM359" s="30" t="str">
        <f>IF(Data!$BK359="DG",Data!$BH359,IF(Data!$BK359="MG",Data!$BI359,Data!$BJ359))</f>
        <v>DIC</v>
      </c>
      <c r="BN359" s="30" t="str">
        <f>IF(Data!$BL359="DG",Data!$BH359,IF(Data!$BL359="MG",Data!$BI359,Data!$BJ359))</f>
        <v>C</v>
      </c>
      <c r="BO359" s="41"/>
      <c r="BP359" s="41"/>
      <c r="BQ359" s="41"/>
      <c r="BR359" s="47"/>
      <c r="BS359" s="48"/>
      <c r="BT359" s="47" t="str">
        <f>VLOOKUP(Data!$BR359,'Key 1'!$B$1:$D$15,2,FALSE)</f>
        <v>TI</v>
      </c>
      <c r="BU359" s="48" t="str">
        <f>VLOOKUP(Data!$BS359,'Key 1'!$B$1:$D$15,2,FALSE)</f>
        <v>TI</v>
      </c>
      <c r="BV359" s="47">
        <f>VLOOKUP(Data!$BR359,'Key 1'!$B$1:$D$15,3,FALSE)</f>
        <v>0</v>
      </c>
      <c r="BW359" s="48">
        <f>VLOOKUP(Data!$BS359,'Key 1'!$B$1:$D$15,3,FALSE)</f>
        <v>0</v>
      </c>
      <c r="BX359" s="41" t="str">
        <f>IF(Data!$BK359="DG",IF(INT(Data!$BB359)-Data!$BB359&lt;0,"Low","High"),IF(Data!$BK359="MG",IF(INT(Data!$BC359)-Data!$BC359&lt;0,"Low","High"),IF(Data!$BK359="LG",IF(INT(Data!$BD359)-Data!$BD359&lt;0,"Low","High"),"High")))</f>
        <v>Low</v>
      </c>
      <c r="BY359" s="41" t="str">
        <f>IF(Data!$BL359="DG",IF(INT(Data!$BB359)-Data!$BB359&lt;0,"Low","High"),IF(Data!$BL359="MG",IF(INT(Data!$BC359)-Data!$BC359&lt;0,"Low","High"),IF(Data!$BL359="LG",IF(INT(Data!$BD359)-Data!$BD359&lt;0,"Low","High"),"High")))</f>
        <v>High</v>
      </c>
      <c r="BZ359" s="41" t="str">
        <f>IF(AND(Data!$BX359="High",Data!$BY359="High"),"High","Low")</f>
        <v>Low</v>
      </c>
      <c r="CA359" s="41" t="str">
        <f>IF(AND(Data!$BM359=Data!$BT359,Data!$BN359=Data!$BU359),"Matched",IF(Data!$BM359=Data!$BT359,"Sec Missed", IF(Data!$BN359=Data!$BU359," Pri Missed", "Both Missed")))</f>
        <v>Both Missed</v>
      </c>
      <c r="CB359" s="42">
        <v>100.0</v>
      </c>
      <c r="CC359" s="42">
        <v>100.0</v>
      </c>
      <c r="CD359" s="42">
        <v>100.0</v>
      </c>
      <c r="CE359" s="43" t="s">
        <v>17</v>
      </c>
      <c r="CF359" s="43" t="s">
        <v>3</v>
      </c>
      <c r="CG359" s="43" t="s">
        <v>17</v>
      </c>
      <c r="CH359" s="45" t="s">
        <v>17</v>
      </c>
      <c r="CI359" s="43" t="s">
        <v>97</v>
      </c>
      <c r="CJ359" s="42">
        <v>100.0</v>
      </c>
      <c r="CK359" s="43" t="s">
        <v>3</v>
      </c>
      <c r="CL359" s="43" t="s">
        <v>102</v>
      </c>
      <c r="CM359" s="42">
        <v>100.0</v>
      </c>
      <c r="CN359" s="43" t="s">
        <v>99</v>
      </c>
      <c r="CO359" s="1"/>
      <c r="CP359" s="1"/>
      <c r="CQ359" s="1"/>
      <c r="CR359" s="1"/>
      <c r="CS359" s="1"/>
      <c r="CT359" s="1"/>
      <c r="CU359" s="1"/>
    </row>
    <row r="360" ht="48.0" customHeight="1">
      <c r="A360" s="28">
        <v>2114.0</v>
      </c>
      <c r="B360" s="28">
        <v>28.0</v>
      </c>
      <c r="C360" s="28">
        <v>16.0</v>
      </c>
      <c r="D360" s="28">
        <v>23.5</v>
      </c>
      <c r="E360" s="28">
        <v>11.0</v>
      </c>
      <c r="F360" s="28">
        <v>16.0</v>
      </c>
      <c r="G360" s="28">
        <v>18.0</v>
      </c>
      <c r="H360" s="28">
        <v>20.0</v>
      </c>
      <c r="I360" s="28">
        <v>7.0</v>
      </c>
      <c r="J360" s="28">
        <v>16.0</v>
      </c>
      <c r="K360" s="28">
        <v>16.0</v>
      </c>
      <c r="L360" s="28">
        <v>22.0</v>
      </c>
      <c r="M360" s="28">
        <v>8.0</v>
      </c>
      <c r="N360" s="28">
        <v>16.0</v>
      </c>
      <c r="O360" s="31">
        <f>LARGE(Data!$K360:$N360,1)</f>
        <v>22</v>
      </c>
      <c r="P360" s="31">
        <f>LARGE(Data!$K360:$N360,2)</f>
        <v>16</v>
      </c>
      <c r="Q360" s="31">
        <f>LARGE(Data!$K360:$N360,3)</f>
        <v>16</v>
      </c>
      <c r="R360" s="31">
        <f>LARGE(Data!$K360:$N360,4)</f>
        <v>8</v>
      </c>
      <c r="S360" s="32">
        <f>LARGE(Data!$C360:$F360,1)</f>
        <v>23.5</v>
      </c>
      <c r="T360" s="32">
        <f>LARGE(Data!$C360:$F360,2)</f>
        <v>16</v>
      </c>
      <c r="U360" s="32">
        <f>LARGE(Data!$C360:$F360,3)</f>
        <v>16</v>
      </c>
      <c r="V360" s="32">
        <f>LARGE(Data!$C360:$F360,4)</f>
        <v>11</v>
      </c>
      <c r="W360" s="33">
        <f>LARGE(Data!$G360:$J360,1)</f>
        <v>20</v>
      </c>
      <c r="X360" s="33">
        <f>LARGE(Data!$G360:$J360,2)</f>
        <v>18</v>
      </c>
      <c r="Y360" s="33">
        <f>LARGE(Data!$G360:$J360,3)</f>
        <v>16</v>
      </c>
      <c r="Z360" s="33">
        <f>LARGE(Data!$G360:$J360,4)</f>
        <v>7</v>
      </c>
      <c r="AA360" s="30">
        <f>Data!$O360-Data!$P360</f>
        <v>6</v>
      </c>
      <c r="AB360" s="30">
        <f>Data!$P360-Data!$Q360</f>
        <v>0</v>
      </c>
      <c r="AC360" s="30">
        <f>Data!$Q360-Data!$R360</f>
        <v>8</v>
      </c>
      <c r="AD360" s="30">
        <f>(Data!$AA360+Data!$AB360)/SUM(Data!$AA360:$AC360)</f>
        <v>0.4285714286</v>
      </c>
      <c r="AE360" s="31">
        <f>Data!$AA360^2/SQRT(Data!$AA360^2+Data!$AB360^2+Data!$AC360^2)</f>
        <v>3.6</v>
      </c>
      <c r="AF360" s="31">
        <f>Data!$AB360^2/SQRT(Data!$AA360^2+Data!$AB360^2+Data!$AC360^2)</f>
        <v>0</v>
      </c>
      <c r="AG360" s="31">
        <f>Data!$AC360^2/SQRT(Data!$AA360^2+Data!$AB360^2+Data!$AC360^2)</f>
        <v>6.4</v>
      </c>
      <c r="AH360" s="30">
        <f>Data!$S360-Data!$T360</f>
        <v>7.5</v>
      </c>
      <c r="AI360" s="30">
        <f>Data!$T360-Data!$U360</f>
        <v>0</v>
      </c>
      <c r="AJ360" s="30">
        <f>Data!$U360-Data!$V360</f>
        <v>5</v>
      </c>
      <c r="AK360" s="30">
        <f>(Data!$AH360+Data!$AI360)/(Data!$AH360+Data!$AI360+Data!$AJ360)</f>
        <v>0.6</v>
      </c>
      <c r="AL360" s="32">
        <f>Data!$AH360^2/SQRT(Data!$AH360^2+Data!$AI360^2+Data!$AJ360^2)</f>
        <v>6.240377208</v>
      </c>
      <c r="AM360" s="32">
        <f>Data!$AI360^2/SQRT(Data!$AH360^2+Data!$AI360^2+Data!$AJ360^2)</f>
        <v>0</v>
      </c>
      <c r="AN360" s="32">
        <f>Data!$AJ360^2/SQRT(Data!$AH360^2+Data!$AI360^2+Data!$AJ360^2)</f>
        <v>2.773500981</v>
      </c>
      <c r="AO360" s="30">
        <f>Data!$W360-Data!$X360</f>
        <v>2</v>
      </c>
      <c r="AP360" s="30">
        <f>Data!$X360-Data!$Y360</f>
        <v>2</v>
      </c>
      <c r="AQ360" s="30">
        <f>Data!$Y360-Data!$Z360</f>
        <v>9</v>
      </c>
      <c r="AR360" s="30">
        <f>(Data!$AO360+Data!$AP360)/(Data!$AO360+Data!$AP360+Data!$AQ360)</f>
        <v>0.3076923077</v>
      </c>
      <c r="AS360" s="33">
        <f>Data!$AO360^2/SQRT(Data!$AO360^2+Data!$AP360^2+Data!$AQ360^2)</f>
        <v>0.423999152</v>
      </c>
      <c r="AT360" s="33">
        <f>Data!$AP360^2/SQRT(Data!$AO360^2+Data!$AP360^2+Data!$AQ360^2)</f>
        <v>0.423999152</v>
      </c>
      <c r="AU360" s="33">
        <f>Data!$AQ360^2/SQRT(Data!$AO360^2+Data!$AP360^2+Data!$AQ360^2)</f>
        <v>8.585982828</v>
      </c>
      <c r="AV360" s="34">
        <f>_xlfn.VAR.P(Data!$K360:$N360)</f>
        <v>24.75</v>
      </c>
      <c r="AW360" s="35">
        <f>_xlfn.VAR.P(Data!$C360:$F360)</f>
        <v>19.921875</v>
      </c>
      <c r="AX360" s="36">
        <f>_xlfn.VAR.P(Data!$G360:$J360)</f>
        <v>24.6875</v>
      </c>
      <c r="AY360" s="46"/>
      <c r="AZ360" s="38"/>
      <c r="BA360" s="39"/>
      <c r="BB360" s="30" t="str">
        <f>IF(AND(Data!$AE360&gt;Data!$AF360,Data!$AE360&gt;Data!$AG360),"1",IF(AND(Data!$AF360&gt;Data!$AE360,Data!$AF360&gt;Data!$AG360),IF(Data!$AF360&lt;2.5*Data!$AE360,"1.2",IF(OR(Data!$AE360&gt;2.5,Data!$AE360+Data!$AF360+Data!$AG360&lt;9),"2.2","2")),IF(AND(Data!$AG360&gt;3.5*Data!$AE360,Data!$AG360&gt;3.5*Data!$AF360,Data!$AE360+Data!$AF360+Data!$AG360&gt;11,Data!$AE360+Data!$AF360&lt;2,Data!$Q360&gt;=18),"3",IF((Data!$AE360&gt;3*Data!$AF360),"1.3",IF(AND(Data!$AF360&gt;3*Data!$AE360,Data!$AF360&gt;2),"2.3","3.3")))))</f>
        <v>1.3</v>
      </c>
      <c r="BC360" s="30" t="str">
        <f>IF(AND(Data!$AL360&gt;Data!$AM360,Data!$AL360&gt;Data!$AN360),"1",IF(AND(Data!$AM360&gt;Data!$AL360,Data!$AM360&gt;Data!$AN360),IF(Data!$AM360&lt;2.5*Data!$AL360,"1.2",IF(OR(Data!$AL360&gt;2.5,Data!$AL360+Data!$AM360+Data!$AN360&lt;9),"2.2","2")),IF(AND(Data!$AN360&gt;3.5*Data!$AL360,Data!$AN360&gt;3.5*Data!$AM360,Data!$AL360+Data!$AM360+Data!$AN360&gt;11,Data!$AL360+Data!$AM360&lt;2,Data!$U360&gt;=18),"3",IF((Data!$AL360&gt;3*Data!$AM360),"1.3",IF(AND(Data!$AM360&gt;3*Data!$AL360,Data!$AM360&gt;2),"2.3","3.3")))))</f>
        <v>1</v>
      </c>
      <c r="BD360" s="30" t="str">
        <f>IF(AND(Data!$AS360&gt;Data!$AT360,Data!$AS360&gt;Data!$AU360),"1",IF(AND(Data!$AT360&gt;Data!$AS360,Data!$AT360&gt;Data!$AU360),IF(Data!$AT360&lt;2.5*Data!$AS360,"1.2",IF(OR(Data!$AS360&gt;2.5,Data!$AS360+Data!$AT360+Data!$AU360&lt;9),"2.2","2")),IF(AND(Data!$AU360&gt;3.5*Data!$AS360,Data!$AU360&gt;3.5*Data!$AT360,Data!$AS360+Data!$AT360+Data!$AU360&gt;11,Data!$AS360+Data!$AT360&lt;2,Data!$Y360&gt;=18),"3",IF((Data!$AS360&gt;3*Data!$AT360),"1.3",IF(AND(Data!$AT360&gt;3*Data!$AS360,Data!$AT360&gt;2),"2.3","3.3")))))</f>
        <v>3.3</v>
      </c>
      <c r="BE360" s="30" t="str">
        <f t="array" ref="BE360">XLOOKUP(Data!$O360,Data!$K360:$N360,$K$1:$N$1,"?",0,1)&amp;XLOOKUP(Data!$P360,Data!$K360:$N360,$K$1:$N$1,"?",0,1)&amp;XLOOKUP(Data!$Q360,Data!$K360:$N360,$K$1:$N$1,"?",0,1)</f>
        <v>IDD</v>
      </c>
      <c r="BF360" s="30" t="str">
        <f t="array" ref="BF360">XLOOKUP(Data!$S360,Data!$C360:$F360,$C$1:$F$1,"?",0,1)&amp;XLOOKUP(Data!$T360,Data!$C360:$F360,$C$1:$F$1,"?",0,1)&amp;XLOOKUP(Data!$U360,Data!$C360:$F360,$C$1:$F$1,"?",0,1)</f>
        <v>IDD</v>
      </c>
      <c r="BG360" s="30" t="str">
        <f t="array" ref="BG360">XLOOKUP(Data!$W360,Data!$G360:$J360,$G$1:$J$1,"?",0,1)&amp;XLOOKUP(Data!$X360,Data!$G360:$J360,$G$1:$J$1,"?",0,1)&amp;XLOOKUP(Data!$Y360,Data!$G360:$J360,$G$1:$J$1,"?",0,1)</f>
        <v>IDC</v>
      </c>
      <c r="BH360" s="30" t="str">
        <f>VLOOKUP(LEFT(Data!$BE360,Data!$BB360),'Key 2'!$A$1:$C$40,2,FALSE)</f>
        <v>I</v>
      </c>
      <c r="BI360" s="30" t="str">
        <f>VLOOKUP(LEFT(Data!$BF360,Data!$BC360),'Key 2'!$A$1:$C$40,2,FALSE)</f>
        <v>I</v>
      </c>
      <c r="BJ360" s="30" t="str">
        <f>VLOOKUP(LEFT(Data!$BG360,Data!$BD360),'Key 2'!$A$1:$C$40,2,FALSE)</f>
        <v>DIC</v>
      </c>
      <c r="BK360" s="30" t="str">
        <f>IF(AND(Data!$AV360&gt;=15,Data!$O360&gt;=20),"DG",IF(AND(Data!$AW360&gt;=15,Data!$S360&gt;=20),"MG",IF(AND(Data!$AV360&gt;=15,Data!$W360&gt;=20),"LG","0")))</f>
        <v>DG</v>
      </c>
      <c r="BL360" s="30" t="str">
        <f>IF(AND(Data!$BK360="DG",Data!$AW360&gt;=15,Data!$S360&gt;=20,Data!$BH360&lt;&gt;Data!$BI360),"MG","LG")</f>
        <v>LG</v>
      </c>
      <c r="BM360" s="30" t="str">
        <f>IF(Data!$BK360="DG",Data!$BH360,IF(Data!$BK360="MG",Data!$BI360,Data!$BJ360))</f>
        <v>I</v>
      </c>
      <c r="BN360" s="30" t="str">
        <f>IF(Data!$BL360="DG",Data!$BH360,IF(Data!$BL360="MG",Data!$BI360,Data!$BJ360))</f>
        <v>DIC</v>
      </c>
      <c r="BO360" s="41"/>
      <c r="BP360" s="41"/>
      <c r="BQ360" s="41"/>
      <c r="BR360" s="47"/>
      <c r="BS360" s="48"/>
      <c r="BT360" s="47" t="str">
        <f>VLOOKUP(Data!$BR360,'Key 1'!$B$1:$D$15,2,FALSE)</f>
        <v>TI</v>
      </c>
      <c r="BU360" s="48" t="str">
        <f>VLOOKUP(Data!$BS360,'Key 1'!$B$1:$D$15,2,FALSE)</f>
        <v>TI</v>
      </c>
      <c r="BV360" s="47">
        <f>VLOOKUP(Data!$BR360,'Key 1'!$B$1:$D$15,3,FALSE)</f>
        <v>0</v>
      </c>
      <c r="BW360" s="48">
        <f>VLOOKUP(Data!$BS360,'Key 1'!$B$1:$D$15,3,FALSE)</f>
        <v>0</v>
      </c>
      <c r="BX360" s="41" t="str">
        <f>IF(Data!$BK360="DG",IF(INT(Data!$BB360)-Data!$BB360&lt;0,"Low","High"),IF(Data!$BK360="MG",IF(INT(Data!$BC360)-Data!$BC360&lt;0,"Low","High"),IF(Data!$BK360="LG",IF(INT(Data!$BD360)-Data!$BD360&lt;0,"Low","High"),"High")))</f>
        <v>Low</v>
      </c>
      <c r="BY360" s="41" t="str">
        <f>IF(Data!$BL360="DG",IF(INT(Data!$BB360)-Data!$BB360&lt;0,"Low","High"),IF(Data!$BL360="MG",IF(INT(Data!$BC360)-Data!$BC360&lt;0,"Low","High"),IF(Data!$BL360="LG",IF(INT(Data!$BD360)-Data!$BD360&lt;0,"Low","High"),"High")))</f>
        <v>Low</v>
      </c>
      <c r="BZ360" s="41" t="str">
        <f>IF(AND(Data!$BX360="High",Data!$BY360="High"),"High","Low")</f>
        <v>Low</v>
      </c>
      <c r="CA360" s="41" t="str">
        <f>IF(AND(Data!$BM360=Data!$BT360,Data!$BN360=Data!$BU360),"Matched",IF(Data!$BM360=Data!$BT360,"Sec Missed", IF(Data!$BN360=Data!$BU360," Pri Missed", "Both Missed")))</f>
        <v>Both Missed</v>
      </c>
      <c r="CB360" s="42">
        <v>100.0</v>
      </c>
      <c r="CC360" s="42">
        <v>100.0</v>
      </c>
      <c r="CD360" s="42">
        <v>100.0</v>
      </c>
      <c r="CE360" s="43" t="s">
        <v>1</v>
      </c>
      <c r="CF360" s="43" t="s">
        <v>1</v>
      </c>
      <c r="CG360" s="43" t="s">
        <v>101</v>
      </c>
      <c r="CH360" s="45" t="s">
        <v>1</v>
      </c>
      <c r="CI360" s="43" t="s">
        <v>97</v>
      </c>
      <c r="CJ360" s="42">
        <v>100.0</v>
      </c>
      <c r="CK360" s="43" t="s">
        <v>101</v>
      </c>
      <c r="CL360" s="43" t="s">
        <v>98</v>
      </c>
      <c r="CM360" s="42">
        <v>100.0</v>
      </c>
      <c r="CN360" s="43" t="s">
        <v>104</v>
      </c>
      <c r="CO360" s="1"/>
      <c r="CP360" s="1"/>
      <c r="CQ360" s="1"/>
      <c r="CR360" s="1"/>
      <c r="CS360" s="1"/>
      <c r="CT360" s="1"/>
      <c r="CU360" s="1"/>
    </row>
    <row r="361" ht="48.0" customHeight="1">
      <c r="A361" s="28">
        <v>2115.0</v>
      </c>
      <c r="B361" s="28">
        <v>28.0</v>
      </c>
      <c r="C361" s="28">
        <v>14.0</v>
      </c>
      <c r="D361" s="28">
        <v>16.0</v>
      </c>
      <c r="E361" s="28">
        <v>18.0</v>
      </c>
      <c r="F361" s="28">
        <v>16.0</v>
      </c>
      <c r="G361" s="28">
        <v>14.0</v>
      </c>
      <c r="H361" s="28">
        <v>10.0</v>
      </c>
      <c r="I361" s="28">
        <v>15.0</v>
      </c>
      <c r="J361" s="28">
        <v>22.0</v>
      </c>
      <c r="K361" s="28">
        <v>14.5</v>
      </c>
      <c r="L361" s="28">
        <v>12.0</v>
      </c>
      <c r="M361" s="28">
        <v>15.0</v>
      </c>
      <c r="N361" s="28">
        <v>19.0</v>
      </c>
      <c r="O361" s="31">
        <f>LARGE(Data!$K361:$N361,1)</f>
        <v>19</v>
      </c>
      <c r="P361" s="31">
        <f>LARGE(Data!$K361:$N361,2)</f>
        <v>15</v>
      </c>
      <c r="Q361" s="31">
        <f>LARGE(Data!$K361:$N361,3)</f>
        <v>14.5</v>
      </c>
      <c r="R361" s="31">
        <f>LARGE(Data!$K361:$N361,4)</f>
        <v>12</v>
      </c>
      <c r="S361" s="32">
        <f>LARGE(Data!$C361:$F361,1)</f>
        <v>18</v>
      </c>
      <c r="T361" s="32">
        <f>LARGE(Data!$C361:$F361,2)</f>
        <v>16</v>
      </c>
      <c r="U361" s="32">
        <f>LARGE(Data!$C361:$F361,3)</f>
        <v>16</v>
      </c>
      <c r="V361" s="32">
        <f>LARGE(Data!$C361:$F361,4)</f>
        <v>14</v>
      </c>
      <c r="W361" s="33">
        <f>LARGE(Data!$G361:$J361,1)</f>
        <v>22</v>
      </c>
      <c r="X361" s="33">
        <f>LARGE(Data!$G361:$J361,2)</f>
        <v>15</v>
      </c>
      <c r="Y361" s="33">
        <f>LARGE(Data!$G361:$J361,3)</f>
        <v>14</v>
      </c>
      <c r="Z361" s="33">
        <f>LARGE(Data!$G361:$J361,4)</f>
        <v>10</v>
      </c>
      <c r="AA361" s="30">
        <f>Data!$O361-Data!$P361</f>
        <v>4</v>
      </c>
      <c r="AB361" s="30">
        <f>Data!$P361-Data!$Q361</f>
        <v>0.5</v>
      </c>
      <c r="AC361" s="30">
        <f>Data!$Q361-Data!$R361</f>
        <v>2.5</v>
      </c>
      <c r="AD361" s="30">
        <f>(Data!$AA361+Data!$AB361)/SUM(Data!$AA361:$AC361)</f>
        <v>0.6428571429</v>
      </c>
      <c r="AE361" s="31">
        <f>Data!$AA361^2/SQRT(Data!$AA361^2+Data!$AB361^2+Data!$AC361^2)</f>
        <v>3.373096171</v>
      </c>
      <c r="AF361" s="31">
        <f>Data!$AB361^2/SQRT(Data!$AA361^2+Data!$AB361^2+Data!$AC361^2)</f>
        <v>0.05270462767</v>
      </c>
      <c r="AG361" s="31">
        <f>Data!$AC361^2/SQRT(Data!$AA361^2+Data!$AB361^2+Data!$AC361^2)</f>
        <v>1.317615692</v>
      </c>
      <c r="AH361" s="30">
        <f>Data!$S361-Data!$T361</f>
        <v>2</v>
      </c>
      <c r="AI361" s="30">
        <f>Data!$T361-Data!$U361</f>
        <v>0</v>
      </c>
      <c r="AJ361" s="30">
        <f>Data!$U361-Data!$V361</f>
        <v>2</v>
      </c>
      <c r="AK361" s="30">
        <f>(Data!$AH361+Data!$AI361)/(Data!$AH361+Data!$AI361+Data!$AJ361)</f>
        <v>0.5</v>
      </c>
      <c r="AL361" s="32">
        <f>Data!$AH361^2/SQRT(Data!$AH361^2+Data!$AI361^2+Data!$AJ361^2)</f>
        <v>1.414213562</v>
      </c>
      <c r="AM361" s="32">
        <f>Data!$AI361^2/SQRT(Data!$AH361^2+Data!$AI361^2+Data!$AJ361^2)</f>
        <v>0</v>
      </c>
      <c r="AN361" s="32">
        <f>Data!$AJ361^2/SQRT(Data!$AH361^2+Data!$AI361^2+Data!$AJ361^2)</f>
        <v>1.414213562</v>
      </c>
      <c r="AO361" s="30">
        <f>Data!$W361-Data!$X361</f>
        <v>7</v>
      </c>
      <c r="AP361" s="30">
        <f>Data!$X361-Data!$Y361</f>
        <v>1</v>
      </c>
      <c r="AQ361" s="30">
        <f>Data!$Y361-Data!$Z361</f>
        <v>4</v>
      </c>
      <c r="AR361" s="30">
        <f>(Data!$AO361+Data!$AP361)/(Data!$AO361+Data!$AP361+Data!$AQ361)</f>
        <v>0.6666666667</v>
      </c>
      <c r="AS361" s="33">
        <f>Data!$AO361^2/SQRT(Data!$AO361^2+Data!$AP361^2+Data!$AQ361^2)</f>
        <v>6.031483058</v>
      </c>
      <c r="AT361" s="33">
        <f>Data!$AP361^2/SQRT(Data!$AO361^2+Data!$AP361^2+Data!$AQ361^2)</f>
        <v>0.123091491</v>
      </c>
      <c r="AU361" s="33">
        <f>Data!$AQ361^2/SQRT(Data!$AO361^2+Data!$AP361^2+Data!$AQ361^2)</f>
        <v>1.969463856</v>
      </c>
      <c r="AV361" s="34">
        <f>_xlfn.VAR.P(Data!$K361:$N361)</f>
        <v>6.296875</v>
      </c>
      <c r="AW361" s="35">
        <f>_xlfn.VAR.P(Data!$C361:$F361)</f>
        <v>2</v>
      </c>
      <c r="AX361" s="36">
        <f>_xlfn.VAR.P(Data!$G361:$J361)</f>
        <v>18.6875</v>
      </c>
      <c r="AY361" s="46"/>
      <c r="AZ361" s="38"/>
      <c r="BA361" s="39"/>
      <c r="BB361" s="30" t="str">
        <f>IF(AND(Data!$AE361&gt;Data!$AF361,Data!$AE361&gt;Data!$AG361),"1",IF(AND(Data!$AF361&gt;Data!$AE361,Data!$AF361&gt;Data!$AG361),IF(Data!$AF361&lt;2.5*Data!$AE361,"1.2",IF(OR(Data!$AE361&gt;2.5,Data!$AE361+Data!$AF361+Data!$AG361&lt;9),"2.2","2")),IF(AND(Data!$AG361&gt;3.5*Data!$AE361,Data!$AG361&gt;3.5*Data!$AF361,Data!$AE361+Data!$AF361+Data!$AG361&gt;11,Data!$AE361+Data!$AF361&lt;2,Data!$Q361&gt;=18),"3",IF((Data!$AE361&gt;3*Data!$AF361),"1.3",IF(AND(Data!$AF361&gt;3*Data!$AE361,Data!$AF361&gt;2),"2.3","3.3")))))</f>
        <v>1</v>
      </c>
      <c r="BC361" s="30" t="str">
        <f>IF(AND(Data!$AL361&gt;Data!$AM361,Data!$AL361&gt;Data!$AN361),"1",IF(AND(Data!$AM361&gt;Data!$AL361,Data!$AM361&gt;Data!$AN361),IF(Data!$AM361&lt;2.5*Data!$AL361,"1.2",IF(OR(Data!$AL361&gt;2.5,Data!$AL361+Data!$AM361+Data!$AN361&lt;9),"2.2","2")),IF(AND(Data!$AN361&gt;3.5*Data!$AL361,Data!$AN361&gt;3.5*Data!$AM361,Data!$AL361+Data!$AM361+Data!$AN361&gt;11,Data!$AL361+Data!$AM361&lt;2,Data!$U361&gt;=18),"3",IF((Data!$AL361&gt;3*Data!$AM361),"1.3",IF(AND(Data!$AM361&gt;3*Data!$AL361,Data!$AM361&gt;2),"2.3","3.3")))))</f>
        <v>1.3</v>
      </c>
      <c r="BD361" s="30" t="str">
        <f>IF(AND(Data!$AS361&gt;Data!$AT361,Data!$AS361&gt;Data!$AU361),"1",IF(AND(Data!$AT361&gt;Data!$AS361,Data!$AT361&gt;Data!$AU361),IF(Data!$AT361&lt;2.5*Data!$AS361,"1.2",IF(OR(Data!$AS361&gt;2.5,Data!$AS361+Data!$AT361+Data!$AU361&lt;9),"2.2","2")),IF(AND(Data!$AU361&gt;3.5*Data!$AS361,Data!$AU361&gt;3.5*Data!$AT361,Data!$AS361+Data!$AT361+Data!$AU361&gt;11,Data!$AS361+Data!$AT361&lt;2,Data!$Y361&gt;=18),"3",IF((Data!$AS361&gt;3*Data!$AT361),"1.3",IF(AND(Data!$AT361&gt;3*Data!$AS361,Data!$AT361&gt;2),"2.3","3.3")))))</f>
        <v>1</v>
      </c>
      <c r="BE361" s="30" t="str">
        <f t="array" ref="BE361">XLOOKUP(Data!$O361,Data!$K361:$N361,$K$1:$N$1,"?",0,1)&amp;XLOOKUP(Data!$P361,Data!$K361:$N361,$K$1:$N$1,"?",0,1)&amp;XLOOKUP(Data!$Q361,Data!$K361:$N361,$K$1:$N$1,"?",0,1)</f>
        <v>CSD</v>
      </c>
      <c r="BF361" s="30" t="str">
        <f t="array" ref="BF361">XLOOKUP(Data!$S361,Data!$C361:$F361,$C$1:$F$1,"?",0,1)&amp;XLOOKUP(Data!$T361,Data!$C361:$F361,$C$1:$F$1,"?",0,1)&amp;XLOOKUP(Data!$U361,Data!$C361:$F361,$C$1:$F$1,"?",0,1)</f>
        <v>SII</v>
      </c>
      <c r="BG361" s="30" t="str">
        <f t="array" ref="BG361">XLOOKUP(Data!$W361,Data!$G361:$J361,$G$1:$J$1,"?",0,1)&amp;XLOOKUP(Data!$X361,Data!$G361:$J361,$G$1:$J$1,"?",0,1)&amp;XLOOKUP(Data!$Y361,Data!$G361:$J361,$G$1:$J$1,"?",0,1)</f>
        <v>CSD</v>
      </c>
      <c r="BH361" s="30" t="str">
        <f>VLOOKUP(LEFT(Data!$BE361,Data!$BB361),'Key 2'!$A$1:$C$40,2,FALSE)</f>
        <v>C</v>
      </c>
      <c r="BI361" s="30" t="str">
        <f>VLOOKUP(LEFT(Data!$BF361,Data!$BC361),'Key 2'!$A$1:$C$40,2,FALSE)</f>
        <v>S</v>
      </c>
      <c r="BJ361" s="30" t="str">
        <f>VLOOKUP(LEFT(Data!$BG361,Data!$BD361),'Key 2'!$A$1:$C$40,2,FALSE)</f>
        <v>C</v>
      </c>
      <c r="BK361" s="30" t="str">
        <f>IF(AND(Data!$AV361&gt;=15,Data!$O361&gt;=20),"DG",IF(AND(Data!$AW361&gt;=15,Data!$S361&gt;=20),"MG",IF(AND(Data!$AV361&gt;=15,Data!$W361&gt;=20),"LG","0")))</f>
        <v>0</v>
      </c>
      <c r="BL361" s="30" t="str">
        <f>IF(AND(Data!$BK361="DG",Data!$AW361&gt;=15,Data!$S361&gt;=20,Data!$BH361&lt;&gt;Data!$BI361),"MG","LG")</f>
        <v>LG</v>
      </c>
      <c r="BM361" s="30" t="str">
        <f>IF(Data!$BK361="DG",Data!$BH361,IF(Data!$BK361="MG",Data!$BI361,Data!$BJ361))</f>
        <v>C</v>
      </c>
      <c r="BN361" s="30" t="str">
        <f>IF(Data!$BL361="DG",Data!$BH361,IF(Data!$BL361="MG",Data!$BI361,Data!$BJ361))</f>
        <v>C</v>
      </c>
      <c r="BO361" s="41"/>
      <c r="BP361" s="41"/>
      <c r="BQ361" s="41"/>
      <c r="BR361" s="41"/>
      <c r="BS361" s="41"/>
      <c r="BT361" s="41" t="str">
        <f>VLOOKUP(Data!$BR361,'Key 1'!$B$1:$D$15,2,FALSE)</f>
        <v>TI</v>
      </c>
      <c r="BU361" s="41" t="str">
        <f>VLOOKUP(Data!$BS361,'Key 1'!$B$1:$D$15,2,FALSE)</f>
        <v>TI</v>
      </c>
      <c r="BV361" s="41">
        <f>VLOOKUP(Data!$BR361,'Key 1'!$B$1:$D$15,3,FALSE)</f>
        <v>0</v>
      </c>
      <c r="BW361" s="41">
        <f>VLOOKUP(Data!$BS361,'Key 1'!$B$1:$D$15,3,FALSE)</f>
        <v>0</v>
      </c>
      <c r="BX361" s="41" t="str">
        <f>IF(Data!$BK361="DG",IF(INT(Data!$BB361)-Data!$BB361&lt;0,"Low","High"),IF(Data!$BK361="MG",IF(INT(Data!$BC361)-Data!$BC361&lt;0,"Low","High"),IF(Data!$BK361="LG",IF(INT(Data!$BD361)-Data!$BD361&lt;0,"Low","High"),"High")))</f>
        <v>High</v>
      </c>
      <c r="BY361" s="41" t="str">
        <f>IF(Data!$BL361="DG",IF(INT(Data!$BB361)-Data!$BB361&lt;0,"Low","High"),IF(Data!$BL361="MG",IF(INT(Data!$BC361)-Data!$BC361&lt;0,"Low","High"),IF(Data!$BL361="LG",IF(INT(Data!$BD361)-Data!$BD361&lt;0,"Low","High"),"High")))</f>
        <v>High</v>
      </c>
      <c r="BZ361" s="41" t="str">
        <f>IF(AND(Data!$BX361="High",Data!$BY361="High"),"High","Low")</f>
        <v>High</v>
      </c>
      <c r="CA361" s="41" t="str">
        <f>IF(AND(Data!$BM361=Data!$BT361,Data!$BN361=Data!$BU361),"Matched",IF(Data!$BM361=Data!$BT361,"Sec Missed", IF(Data!$BN361=Data!$BU361," Pri Missed", "Both Missed")))</f>
        <v>Both Missed</v>
      </c>
      <c r="CB361" s="43" t="s">
        <v>100</v>
      </c>
      <c r="CC361" s="43" t="s">
        <v>100</v>
      </c>
      <c r="CD361" s="42">
        <v>100.0</v>
      </c>
      <c r="CE361" s="44"/>
      <c r="CF361" s="44"/>
      <c r="CG361" s="43" t="s">
        <v>3</v>
      </c>
      <c r="CH361" s="45" t="s">
        <v>3</v>
      </c>
      <c r="CI361" s="43" t="s">
        <v>98</v>
      </c>
      <c r="CJ361" s="42">
        <v>100.0</v>
      </c>
      <c r="CK361" s="43" t="s">
        <v>3</v>
      </c>
      <c r="CL361" s="43" t="s">
        <v>98</v>
      </c>
      <c r="CM361" s="42">
        <v>100.0</v>
      </c>
      <c r="CN361" s="43" t="s">
        <v>99</v>
      </c>
      <c r="CO361" s="1"/>
      <c r="CP361" s="1"/>
      <c r="CQ361" s="1"/>
      <c r="CR361" s="1"/>
      <c r="CS361" s="1"/>
      <c r="CT361" s="1"/>
      <c r="CU361" s="1"/>
    </row>
    <row r="362" ht="48.0" customHeight="1">
      <c r="A362" s="28">
        <v>2116.0</v>
      </c>
      <c r="B362" s="28">
        <v>28.0</v>
      </c>
      <c r="C362" s="28">
        <v>16.0</v>
      </c>
      <c r="D362" s="28">
        <v>14.0</v>
      </c>
      <c r="E362" s="28">
        <v>11.0</v>
      </c>
      <c r="F362" s="28">
        <v>24.0</v>
      </c>
      <c r="G362" s="28">
        <v>20.0</v>
      </c>
      <c r="H362" s="28">
        <v>20.0</v>
      </c>
      <c r="I362" s="28">
        <v>9.0</v>
      </c>
      <c r="J362" s="28">
        <v>14.0</v>
      </c>
      <c r="K362" s="28">
        <v>17.0</v>
      </c>
      <c r="L362" s="28">
        <v>16.0</v>
      </c>
      <c r="M362" s="28">
        <v>9.5</v>
      </c>
      <c r="N362" s="28">
        <v>20.0</v>
      </c>
      <c r="O362" s="31">
        <f>LARGE(Data!$K362:$N362,1)</f>
        <v>20</v>
      </c>
      <c r="P362" s="31">
        <f>LARGE(Data!$K362:$N362,2)</f>
        <v>17</v>
      </c>
      <c r="Q362" s="31">
        <f>LARGE(Data!$K362:$N362,3)</f>
        <v>16</v>
      </c>
      <c r="R362" s="31">
        <f>LARGE(Data!$K362:$N362,4)</f>
        <v>9.5</v>
      </c>
      <c r="S362" s="32">
        <f>LARGE(Data!$C362:$F362,1)</f>
        <v>24</v>
      </c>
      <c r="T362" s="32">
        <f>LARGE(Data!$C362:$F362,2)</f>
        <v>16</v>
      </c>
      <c r="U362" s="32">
        <f>LARGE(Data!$C362:$F362,3)</f>
        <v>14</v>
      </c>
      <c r="V362" s="32">
        <f>LARGE(Data!$C362:$F362,4)</f>
        <v>11</v>
      </c>
      <c r="W362" s="33">
        <f>LARGE(Data!$G362:$J362,1)</f>
        <v>20</v>
      </c>
      <c r="X362" s="33">
        <f>LARGE(Data!$G362:$J362,2)</f>
        <v>20</v>
      </c>
      <c r="Y362" s="33">
        <f>LARGE(Data!$G362:$J362,3)</f>
        <v>14</v>
      </c>
      <c r="Z362" s="33">
        <f>LARGE(Data!$G362:$J362,4)</f>
        <v>9</v>
      </c>
      <c r="AA362" s="30">
        <f>Data!$O362-Data!$P362</f>
        <v>3</v>
      </c>
      <c r="AB362" s="30">
        <f>Data!$P362-Data!$Q362</f>
        <v>1</v>
      </c>
      <c r="AC362" s="30">
        <f>Data!$Q362-Data!$R362</f>
        <v>6.5</v>
      </c>
      <c r="AD362" s="30">
        <f>(Data!$AA362+Data!$AB362)/SUM(Data!$AA362:$AC362)</f>
        <v>0.380952381</v>
      </c>
      <c r="AE362" s="31">
        <f>Data!$AA362^2/SQRT(Data!$AA362^2+Data!$AB362^2+Data!$AC362^2)</f>
        <v>1.245086035</v>
      </c>
      <c r="AF362" s="31">
        <f>Data!$AB362^2/SQRT(Data!$AA362^2+Data!$AB362^2+Data!$AC362^2)</f>
        <v>0.1383428928</v>
      </c>
      <c r="AG362" s="31">
        <f>Data!$AC362^2/SQRT(Data!$AA362^2+Data!$AB362^2+Data!$AC362^2)</f>
        <v>5.84498722</v>
      </c>
      <c r="AH362" s="30">
        <f>Data!$S362-Data!$T362</f>
        <v>8</v>
      </c>
      <c r="AI362" s="30">
        <f>Data!$T362-Data!$U362</f>
        <v>2</v>
      </c>
      <c r="AJ362" s="30">
        <f>Data!$U362-Data!$V362</f>
        <v>3</v>
      </c>
      <c r="AK362" s="30">
        <f>(Data!$AH362+Data!$AI362)/(Data!$AH362+Data!$AI362+Data!$AJ362)</f>
        <v>0.7692307692</v>
      </c>
      <c r="AL362" s="32">
        <f>Data!$AH362^2/SQRT(Data!$AH362^2+Data!$AI362^2+Data!$AJ362^2)</f>
        <v>7.293476893</v>
      </c>
      <c r="AM362" s="32">
        <f>Data!$AI362^2/SQRT(Data!$AH362^2+Data!$AI362^2+Data!$AJ362^2)</f>
        <v>0.4558423058</v>
      </c>
      <c r="AN362" s="32">
        <f>Data!$AJ362^2/SQRT(Data!$AH362^2+Data!$AI362^2+Data!$AJ362^2)</f>
        <v>1.025645188</v>
      </c>
      <c r="AO362" s="30">
        <f>Data!$W362-Data!$X362</f>
        <v>0</v>
      </c>
      <c r="AP362" s="30">
        <f>Data!$X362-Data!$Y362</f>
        <v>6</v>
      </c>
      <c r="AQ362" s="30">
        <f>Data!$Y362-Data!$Z362</f>
        <v>5</v>
      </c>
      <c r="AR362" s="30">
        <f>(Data!$AO362+Data!$AP362)/(Data!$AO362+Data!$AP362+Data!$AQ362)</f>
        <v>0.5454545455</v>
      </c>
      <c r="AS362" s="33">
        <f>Data!$AO362^2/SQRT(Data!$AO362^2+Data!$AP362^2+Data!$AQ362^2)</f>
        <v>0</v>
      </c>
      <c r="AT362" s="33">
        <f>Data!$AP362^2/SQRT(Data!$AO362^2+Data!$AP362^2+Data!$AQ362^2)</f>
        <v>4.609327678</v>
      </c>
      <c r="AU362" s="33">
        <f>Data!$AQ362^2/SQRT(Data!$AO362^2+Data!$AP362^2+Data!$AQ362^2)</f>
        <v>3.200921998</v>
      </c>
      <c r="AV362" s="34">
        <f>_xlfn.VAR.P(Data!$K362:$N362)</f>
        <v>14.671875</v>
      </c>
      <c r="AW362" s="35">
        <f>_xlfn.VAR.P(Data!$C362:$F362)</f>
        <v>23.1875</v>
      </c>
      <c r="AX362" s="36">
        <f>_xlfn.VAR.P(Data!$G362:$J362)</f>
        <v>21.1875</v>
      </c>
      <c r="AY362" s="46"/>
      <c r="AZ362" s="38"/>
      <c r="BA362" s="39"/>
      <c r="BB362" s="30" t="str">
        <f>IF(AND(Data!$AE362&gt;Data!$AF362,Data!$AE362&gt;Data!$AG362),"1",IF(AND(Data!$AF362&gt;Data!$AE362,Data!$AF362&gt;Data!$AG362),IF(Data!$AF362&lt;2.5*Data!$AE362,"1.2",IF(OR(Data!$AE362&gt;2.5,Data!$AE362+Data!$AF362+Data!$AG362&lt;9),"2.2","2")),IF(AND(Data!$AG362&gt;3.5*Data!$AE362,Data!$AG362&gt;3.5*Data!$AF362,Data!$AE362+Data!$AF362+Data!$AG362&gt;11,Data!$AE362+Data!$AF362&lt;2,Data!$Q362&gt;=18),"3",IF((Data!$AE362&gt;3*Data!$AF362),"1.3",IF(AND(Data!$AF362&gt;3*Data!$AE362,Data!$AF362&gt;2),"2.3","3.3")))))</f>
        <v>1.3</v>
      </c>
      <c r="BC362" s="30" t="str">
        <f>IF(AND(Data!$AL362&gt;Data!$AM362,Data!$AL362&gt;Data!$AN362),"1",IF(AND(Data!$AM362&gt;Data!$AL362,Data!$AM362&gt;Data!$AN362),IF(Data!$AM362&lt;2.5*Data!$AL362,"1.2",IF(OR(Data!$AL362&gt;2.5,Data!$AL362+Data!$AM362+Data!$AN362&lt;9),"2.2","2")),IF(AND(Data!$AN362&gt;3.5*Data!$AL362,Data!$AN362&gt;3.5*Data!$AM362,Data!$AL362+Data!$AM362+Data!$AN362&gt;11,Data!$AL362+Data!$AM362&lt;2,Data!$U362&gt;=18),"3",IF((Data!$AL362&gt;3*Data!$AM362),"1.3",IF(AND(Data!$AM362&gt;3*Data!$AL362,Data!$AM362&gt;2),"2.3","3.3")))))</f>
        <v>1</v>
      </c>
      <c r="BD362" s="30" t="str">
        <f>IF(AND(Data!$AS362&gt;Data!$AT362,Data!$AS362&gt;Data!$AU362),"1",IF(AND(Data!$AT362&gt;Data!$AS362,Data!$AT362&gt;Data!$AU362),IF(Data!$AT362&lt;2.5*Data!$AS362,"1.2",IF(OR(Data!$AS362&gt;2.5,Data!$AS362+Data!$AT362+Data!$AU362&lt;9),"2.2","2")),IF(AND(Data!$AU362&gt;3.5*Data!$AS362,Data!$AU362&gt;3.5*Data!$AT362,Data!$AS362+Data!$AT362+Data!$AU362&gt;11,Data!$AS362+Data!$AT362&lt;2,Data!$Y362&gt;=18),"3",IF((Data!$AS362&gt;3*Data!$AT362),"1.3",IF(AND(Data!$AT362&gt;3*Data!$AS362,Data!$AT362&gt;2),"2.3","3.3")))))</f>
        <v>2.2</v>
      </c>
      <c r="BE362" s="30" t="str">
        <f t="array" ref="BE362">XLOOKUP(Data!$O362,Data!$K362:$N362,$K$1:$N$1,"?",0,1)&amp;XLOOKUP(Data!$P362,Data!$K362:$N362,$K$1:$N$1,"?",0,1)&amp;XLOOKUP(Data!$Q362,Data!$K362:$N362,$K$1:$N$1,"?",0,1)</f>
        <v>CDI</v>
      </c>
      <c r="BF362" s="30" t="str">
        <f t="array" ref="BF362">XLOOKUP(Data!$S362,Data!$C362:$F362,$C$1:$F$1,"?",0,1)&amp;XLOOKUP(Data!$T362,Data!$C362:$F362,$C$1:$F$1,"?",0,1)&amp;XLOOKUP(Data!$U362,Data!$C362:$F362,$C$1:$F$1,"?",0,1)</f>
        <v>CDI</v>
      </c>
      <c r="BG362" s="30" t="str">
        <f t="array" ref="BG362">XLOOKUP(Data!$W362,Data!$G362:$J362,$G$1:$J$1,"?",0,1)&amp;XLOOKUP(Data!$X362,Data!$G362:$J362,$G$1:$J$1,"?",0,1)&amp;XLOOKUP(Data!$Y362,Data!$G362:$J362,$G$1:$J$1,"?",0,1)</f>
        <v>DDC</v>
      </c>
      <c r="BH362" s="30" t="str">
        <f>VLOOKUP(LEFT(Data!$BE362,Data!$BB362),'Key 2'!$A$1:$C$40,2,FALSE)</f>
        <v>C</v>
      </c>
      <c r="BI362" s="30" t="str">
        <f>VLOOKUP(LEFT(Data!$BF362,Data!$BC362),'Key 2'!$A$1:$C$40,2,FALSE)</f>
        <v>C</v>
      </c>
      <c r="BJ362" s="30" t="str">
        <f>VLOOKUP(LEFT(Data!$BG362,Data!$BD362),'Key 2'!$A$1:$C$40,2,FALSE)</f>
        <v>#N/A</v>
      </c>
      <c r="BK362" s="30" t="str">
        <f>IF(AND(Data!$AV362&gt;=15,Data!$O362&gt;=20),"DG",IF(AND(Data!$AW362&gt;=15,Data!$S362&gt;=20),"MG",IF(AND(Data!$AV362&gt;=15,Data!$W362&gt;=20),"LG","0")))</f>
        <v>MG</v>
      </c>
      <c r="BL362" s="30" t="str">
        <f>IF(AND(Data!$BK362="DG",Data!$AW362&gt;=15,Data!$S362&gt;=20,Data!$BH362&lt;&gt;Data!$BI362),"MG","LG")</f>
        <v>LG</v>
      </c>
      <c r="BM362" s="30" t="str">
        <f>IF(Data!$BK362="DG",Data!$BH362,IF(Data!$BK362="MG",Data!$BI362,Data!$BJ362))</f>
        <v>C</v>
      </c>
      <c r="BN362" s="30" t="str">
        <f>IF(Data!$BL362="DG",Data!$BH362,IF(Data!$BL362="MG",Data!$BI362,Data!$BJ362))</f>
        <v>#N/A</v>
      </c>
      <c r="BO362" s="41"/>
      <c r="BP362" s="41"/>
      <c r="BQ362" s="41"/>
      <c r="BR362" s="41"/>
      <c r="BS362" s="41"/>
      <c r="BT362" s="41" t="str">
        <f>VLOOKUP(Data!$BR362,'Key 1'!$B$1:$D$15,2,FALSE)</f>
        <v>TI</v>
      </c>
      <c r="BU362" s="41" t="str">
        <f>VLOOKUP(Data!$BS362,'Key 1'!$B$1:$D$15,2,FALSE)</f>
        <v>TI</v>
      </c>
      <c r="BV362" s="41">
        <f>VLOOKUP(Data!$BR362,'Key 1'!$B$1:$D$15,3,FALSE)</f>
        <v>0</v>
      </c>
      <c r="BW362" s="41">
        <f>VLOOKUP(Data!$BS362,'Key 1'!$B$1:$D$15,3,FALSE)</f>
        <v>0</v>
      </c>
      <c r="BX362" s="41" t="str">
        <f>IF(Data!$BK362="DG",IF(INT(Data!$BB362)-Data!$BB362&lt;0,"Low","High"),IF(Data!$BK362="MG",IF(INT(Data!$BC362)-Data!$BC362&lt;0,"Low","High"),IF(Data!$BK362="LG",IF(INT(Data!$BD362)-Data!$BD362&lt;0,"Low","High"),"High")))</f>
        <v>High</v>
      </c>
      <c r="BY362" s="41" t="str">
        <f>IF(Data!$BL362="DG",IF(INT(Data!$BB362)-Data!$BB362&lt;0,"Low","High"),IF(Data!$BL362="MG",IF(INT(Data!$BC362)-Data!$BC362&lt;0,"Low","High"),IF(Data!$BL362="LG",IF(INT(Data!$BD362)-Data!$BD362&lt;0,"Low","High"),"High")))</f>
        <v>Low</v>
      </c>
      <c r="BZ362" s="41" t="str">
        <f>IF(AND(Data!$BX362="High",Data!$BY362="High"),"High","Low")</f>
        <v>Low</v>
      </c>
      <c r="CA362" s="41" t="str">
        <f>IF(AND(Data!$BM362=Data!$BT362,Data!$BN362=Data!$BU362),"Matched",IF(Data!$BM362=Data!$BT362,"Sec Missed", IF(Data!$BN362=Data!$BU362," Pri Missed", "Both Missed")))</f>
        <v>#N/A</v>
      </c>
      <c r="CB362" s="42">
        <v>100.0</v>
      </c>
      <c r="CC362" s="42">
        <v>100.0</v>
      </c>
      <c r="CD362" s="42">
        <v>100.0</v>
      </c>
      <c r="CE362" s="43" t="s">
        <v>101</v>
      </c>
      <c r="CF362" s="43" t="s">
        <v>3</v>
      </c>
      <c r="CG362" s="43" t="s">
        <v>15</v>
      </c>
      <c r="CH362" s="45" t="s">
        <v>3</v>
      </c>
      <c r="CI362" s="43" t="s">
        <v>102</v>
      </c>
      <c r="CJ362" s="42">
        <v>100.0</v>
      </c>
      <c r="CK362" s="43" t="s">
        <v>15</v>
      </c>
      <c r="CL362" s="43" t="s">
        <v>98</v>
      </c>
      <c r="CM362" s="42">
        <v>100.0</v>
      </c>
      <c r="CN362" s="43" t="s">
        <v>99</v>
      </c>
      <c r="CO362" s="1"/>
      <c r="CP362" s="1"/>
      <c r="CQ362" s="1"/>
      <c r="CR362" s="1"/>
      <c r="CS362" s="1"/>
      <c r="CT362" s="1"/>
      <c r="CU362" s="1"/>
    </row>
    <row r="363" ht="48.0" customHeight="1">
      <c r="A363" s="28">
        <v>2117.0</v>
      </c>
      <c r="B363" s="28">
        <v>28.0</v>
      </c>
      <c r="C363" s="28">
        <v>19.0</v>
      </c>
      <c r="D363" s="28">
        <v>16.0</v>
      </c>
      <c r="E363" s="28">
        <v>4.0</v>
      </c>
      <c r="F363" s="28">
        <v>21.0</v>
      </c>
      <c r="G363" s="28">
        <v>24.0</v>
      </c>
      <c r="H363" s="28">
        <v>12.0</v>
      </c>
      <c r="I363" s="28">
        <v>7.0</v>
      </c>
      <c r="J363" s="28">
        <v>16.0</v>
      </c>
      <c r="K363" s="28">
        <v>21.0</v>
      </c>
      <c r="L363" s="28">
        <v>14.0</v>
      </c>
      <c r="M363" s="28">
        <v>5.0</v>
      </c>
      <c r="N363" s="28">
        <v>19.0</v>
      </c>
      <c r="O363" s="31">
        <f>LARGE(Data!$K363:$N363,1)</f>
        <v>21</v>
      </c>
      <c r="P363" s="31">
        <f>LARGE(Data!$K363:$N363,2)</f>
        <v>19</v>
      </c>
      <c r="Q363" s="31">
        <f>LARGE(Data!$K363:$N363,3)</f>
        <v>14</v>
      </c>
      <c r="R363" s="31">
        <f>LARGE(Data!$K363:$N363,4)</f>
        <v>5</v>
      </c>
      <c r="S363" s="32">
        <f>LARGE(Data!$C363:$F363,1)</f>
        <v>21</v>
      </c>
      <c r="T363" s="32">
        <f>LARGE(Data!$C363:$F363,2)</f>
        <v>19</v>
      </c>
      <c r="U363" s="32">
        <f>LARGE(Data!$C363:$F363,3)</f>
        <v>16</v>
      </c>
      <c r="V363" s="32">
        <f>LARGE(Data!$C363:$F363,4)</f>
        <v>4</v>
      </c>
      <c r="W363" s="33">
        <f>LARGE(Data!$G363:$J363,1)</f>
        <v>24</v>
      </c>
      <c r="X363" s="33">
        <f>LARGE(Data!$G363:$J363,2)</f>
        <v>16</v>
      </c>
      <c r="Y363" s="33">
        <f>LARGE(Data!$G363:$J363,3)</f>
        <v>12</v>
      </c>
      <c r="Z363" s="33">
        <f>LARGE(Data!$G363:$J363,4)</f>
        <v>7</v>
      </c>
      <c r="AA363" s="30">
        <f>Data!$O363-Data!$P363</f>
        <v>2</v>
      </c>
      <c r="AB363" s="30">
        <f>Data!$P363-Data!$Q363</f>
        <v>5</v>
      </c>
      <c r="AC363" s="30">
        <f>Data!$Q363-Data!$R363</f>
        <v>9</v>
      </c>
      <c r="AD363" s="30">
        <f>(Data!$AA363+Data!$AB363)/SUM(Data!$AA363:$AC363)</f>
        <v>0.4375</v>
      </c>
      <c r="AE363" s="31">
        <f>Data!$AA363^2/SQRT(Data!$AA363^2+Data!$AB363^2+Data!$AC363^2)</f>
        <v>0.3813850357</v>
      </c>
      <c r="AF363" s="31">
        <f>Data!$AB363^2/SQRT(Data!$AA363^2+Data!$AB363^2+Data!$AC363^2)</f>
        <v>2.383656473</v>
      </c>
      <c r="AG363" s="31">
        <f>Data!$AC363^2/SQRT(Data!$AA363^2+Data!$AB363^2+Data!$AC363^2)</f>
        <v>7.723046973</v>
      </c>
      <c r="AH363" s="30">
        <f>Data!$S363-Data!$T363</f>
        <v>2</v>
      </c>
      <c r="AI363" s="30">
        <f>Data!$T363-Data!$U363</f>
        <v>3</v>
      </c>
      <c r="AJ363" s="30">
        <f>Data!$U363-Data!$V363</f>
        <v>12</v>
      </c>
      <c r="AK363" s="30">
        <f>(Data!$AH363+Data!$AI363)/(Data!$AH363+Data!$AI363+Data!$AJ363)</f>
        <v>0.2941176471</v>
      </c>
      <c r="AL363" s="32">
        <f>Data!$AH363^2/SQRT(Data!$AH363^2+Data!$AI363^2+Data!$AJ363^2)</f>
        <v>0.3192347538</v>
      </c>
      <c r="AM363" s="32">
        <f>Data!$AI363^2/SQRT(Data!$AH363^2+Data!$AI363^2+Data!$AJ363^2)</f>
        <v>0.718278196</v>
      </c>
      <c r="AN363" s="32">
        <f>Data!$AJ363^2/SQRT(Data!$AH363^2+Data!$AI363^2+Data!$AJ363^2)</f>
        <v>11.49245114</v>
      </c>
      <c r="AO363" s="30">
        <f>Data!$W363-Data!$X363</f>
        <v>8</v>
      </c>
      <c r="AP363" s="30">
        <f>Data!$X363-Data!$Y363</f>
        <v>4</v>
      </c>
      <c r="AQ363" s="30">
        <f>Data!$Y363-Data!$Z363</f>
        <v>5</v>
      </c>
      <c r="AR363" s="30">
        <f>(Data!$AO363+Data!$AP363)/(Data!$AO363+Data!$AP363+Data!$AQ363)</f>
        <v>0.7058823529</v>
      </c>
      <c r="AS363" s="33">
        <f>Data!$AO363^2/SQRT(Data!$AO363^2+Data!$AP363^2+Data!$AQ363^2)</f>
        <v>6.245760467</v>
      </c>
      <c r="AT363" s="33">
        <f>Data!$AP363^2/SQRT(Data!$AO363^2+Data!$AP363^2+Data!$AQ363^2)</f>
        <v>1.561440117</v>
      </c>
      <c r="AU363" s="33">
        <f>Data!$AQ363^2/SQRT(Data!$AO363^2+Data!$AP363^2+Data!$AQ363^2)</f>
        <v>2.439750182</v>
      </c>
      <c r="AV363" s="34">
        <f>_xlfn.VAR.P(Data!$K363:$N363)</f>
        <v>38.1875</v>
      </c>
      <c r="AW363" s="35">
        <f>_xlfn.VAR.P(Data!$C363:$F363)</f>
        <v>43.5</v>
      </c>
      <c r="AX363" s="49">
        <f>_xlfn.VAR.P(Data!$G363:$J363)</f>
        <v>38.6875</v>
      </c>
      <c r="AY363" s="46"/>
      <c r="AZ363" s="38"/>
      <c r="BA363" s="39"/>
      <c r="BB363" s="30" t="str">
        <f>IF(AND(Data!$AE363&gt;Data!$AF363,Data!$AE363&gt;Data!$AG363),"1",IF(AND(Data!$AF363&gt;Data!$AE363,Data!$AF363&gt;Data!$AG363),IF(Data!$AF363&lt;2.5*Data!$AE363,"1.2",IF(OR(Data!$AE363&gt;2.5,Data!$AE363+Data!$AF363+Data!$AG363&lt;9),"2.2","2")),IF(AND(Data!$AG363&gt;3.5*Data!$AE363,Data!$AG363&gt;3.5*Data!$AF363,Data!$AE363+Data!$AF363+Data!$AG363&gt;11,Data!$AE363+Data!$AF363&lt;2,Data!$Q363&gt;=18),"3",IF((Data!$AE363&gt;3*Data!$AF363),"1.3",IF(AND(Data!$AF363&gt;3*Data!$AE363,Data!$AF363&gt;2),"2.3","3.3")))))</f>
        <v>2.3</v>
      </c>
      <c r="BC363" s="30" t="str">
        <f>IF(AND(Data!$AL363&gt;Data!$AM363,Data!$AL363&gt;Data!$AN363),"1",IF(AND(Data!$AM363&gt;Data!$AL363,Data!$AM363&gt;Data!$AN363),IF(Data!$AM363&lt;2.5*Data!$AL363,"1.2",IF(OR(Data!$AL363&gt;2.5,Data!$AL363+Data!$AM363+Data!$AN363&lt;9),"2.2","2")),IF(AND(Data!$AN363&gt;3.5*Data!$AL363,Data!$AN363&gt;3.5*Data!$AM363,Data!$AL363+Data!$AM363+Data!$AN363&gt;11,Data!$AL363+Data!$AM363&lt;2,Data!$U363&gt;=18),"3",IF((Data!$AL363&gt;3*Data!$AM363),"1.3",IF(AND(Data!$AM363&gt;3*Data!$AL363,Data!$AM363&gt;2),"2.3","3.3")))))</f>
        <v>3.3</v>
      </c>
      <c r="BD363" s="30" t="str">
        <f>IF(AND(Data!$AS363&gt;Data!$AT363,Data!$AS363&gt;Data!$AU363),"1",IF(AND(Data!$AT363&gt;Data!$AS363,Data!$AT363&gt;Data!$AU363),IF(Data!$AT363&lt;2.5*Data!$AS363,"1.2",IF(OR(Data!$AS363&gt;2.5,Data!$AS363+Data!$AT363+Data!$AU363&lt;9),"2.2","2")),IF(AND(Data!$AU363&gt;3.5*Data!$AS363,Data!$AU363&gt;3.5*Data!$AT363,Data!$AS363+Data!$AT363+Data!$AU363&gt;11,Data!$AS363+Data!$AT363&lt;2,Data!$Y363&gt;=18),"3",IF((Data!$AS363&gt;3*Data!$AT363),"1.3",IF(AND(Data!$AT363&gt;3*Data!$AS363,Data!$AT363&gt;2),"2.3","3.3")))))</f>
        <v>1</v>
      </c>
      <c r="BE363" s="30" t="str">
        <f t="array" ref="BE363">XLOOKUP(Data!$O363,Data!$K363:$N363,$K$1:$N$1,"?",0,1)&amp;XLOOKUP(Data!$P363,Data!$K363:$N363,$K$1:$N$1,"?",0,1)&amp;XLOOKUP(Data!$Q363,Data!$K363:$N363,$K$1:$N$1,"?",0,1)</f>
        <v>DCI</v>
      </c>
      <c r="BF363" s="30" t="str">
        <f t="array" ref="BF363">XLOOKUP(Data!$S363,Data!$C363:$F363,$C$1:$F$1,"?",0,1)&amp;XLOOKUP(Data!$T363,Data!$C363:$F363,$C$1:$F$1,"?",0,1)&amp;XLOOKUP(Data!$U363,Data!$C363:$F363,$C$1:$F$1,"?",0,1)</f>
        <v>CDI</v>
      </c>
      <c r="BG363" s="30" t="str">
        <f t="array" ref="BG363">XLOOKUP(Data!$W363,Data!$G363:$J363,$G$1:$J$1,"?",0,1)&amp;XLOOKUP(Data!$X363,Data!$G363:$J363,$G$1:$J$1,"?",0,1)&amp;XLOOKUP(Data!$Y363,Data!$G363:$J363,$G$1:$J$1,"?",0,1)</f>
        <v>DCI</v>
      </c>
      <c r="BH363" s="30" t="str">
        <f>VLOOKUP(LEFT(Data!$BE363,Data!$BB363),'Key 2'!$A$1:$C$40,2,FALSE)</f>
        <v>DC</v>
      </c>
      <c r="BI363" s="30" t="str">
        <f>VLOOKUP(LEFT(Data!$BF363,Data!$BC363),'Key 2'!$A$1:$C$40,2,FALSE)</f>
        <v>DIC</v>
      </c>
      <c r="BJ363" s="30" t="str">
        <f>VLOOKUP(LEFT(Data!$BG363,Data!$BD363),'Key 2'!$A$1:$C$40,2,FALSE)</f>
        <v>D</v>
      </c>
      <c r="BK363" s="30" t="str">
        <f>IF(AND(Data!$AV363&gt;=15,Data!$O363&gt;=20),"DG",IF(AND(Data!$AW363&gt;=15,Data!$S363&gt;=20),"MG",IF(AND(Data!$AV363&gt;=15,Data!$W363&gt;=20),"LG","0")))</f>
        <v>DG</v>
      </c>
      <c r="BL363" s="30" t="str">
        <f>IF(AND(Data!$BK363="DG",Data!$AW363&gt;=15,Data!$S363&gt;=20,Data!$BH363&lt;&gt;Data!$BI363),"MG","LG")</f>
        <v>MG</v>
      </c>
      <c r="BM363" s="30" t="str">
        <f>IF(Data!$BK363="DG",Data!$BH363,IF(Data!$BK363="MG",Data!$BI363,Data!$BJ363))</f>
        <v>DC</v>
      </c>
      <c r="BN363" s="30" t="str">
        <f>IF(Data!$BL363="DG",Data!$BH363,IF(Data!$BL363="MG",Data!$BI363,Data!$BJ363))</f>
        <v>DIC</v>
      </c>
      <c r="BO363" s="41"/>
      <c r="BP363" s="41"/>
      <c r="BQ363" s="41"/>
      <c r="BR363" s="47"/>
      <c r="BS363" s="48"/>
      <c r="BT363" s="47" t="str">
        <f>VLOOKUP(Data!$BR363,'Key 1'!$B$1:$D$15,2,FALSE)</f>
        <v>TI</v>
      </c>
      <c r="BU363" s="48" t="str">
        <f>VLOOKUP(Data!$BS363,'Key 1'!$B$1:$D$15,2,FALSE)</f>
        <v>TI</v>
      </c>
      <c r="BV363" s="47">
        <f>VLOOKUP(Data!$BR363,'Key 1'!$B$1:$D$15,3,FALSE)</f>
        <v>0</v>
      </c>
      <c r="BW363" s="48">
        <f>VLOOKUP(Data!$BS363,'Key 1'!$B$1:$D$15,3,FALSE)</f>
        <v>0</v>
      </c>
      <c r="BX363" s="41" t="str">
        <f>IF(Data!$BK363="DG",IF(INT(Data!$BB363)-Data!$BB363&lt;0,"Low","High"),IF(Data!$BK363="MG",IF(INT(Data!$BC363)-Data!$BC363&lt;0,"Low","High"),IF(Data!$BK363="LG",IF(INT(Data!$BD363)-Data!$BD363&lt;0,"Low","High"),"High")))</f>
        <v>Low</v>
      </c>
      <c r="BY363" s="41" t="str">
        <f>IF(Data!$BL363="DG",IF(INT(Data!$BB363)-Data!$BB363&lt;0,"Low","High"),IF(Data!$BL363="MG",IF(INT(Data!$BC363)-Data!$BC363&lt;0,"Low","High"),IF(Data!$BL363="LG",IF(INT(Data!$BD363)-Data!$BD363&lt;0,"Low","High"),"High")))</f>
        <v>Low</v>
      </c>
      <c r="BZ363" s="41" t="str">
        <f>IF(AND(Data!$BX363="High",Data!$BY363="High"),"High","Low")</f>
        <v>Low</v>
      </c>
      <c r="CA363" s="41" t="str">
        <f>IF(AND(Data!$BM363=Data!$BT363,Data!$BN363=Data!$BU363),"Matched",IF(Data!$BM363=Data!$BT363,"Sec Missed", IF(Data!$BN363=Data!$BU363," Pri Missed", "Both Missed")))</f>
        <v>Both Missed</v>
      </c>
      <c r="CB363" s="42">
        <v>100.0</v>
      </c>
      <c r="CC363" s="42">
        <v>100.0</v>
      </c>
      <c r="CD363" s="42">
        <v>100.0</v>
      </c>
      <c r="CE363" s="43" t="s">
        <v>17</v>
      </c>
      <c r="CF363" s="43" t="s">
        <v>101</v>
      </c>
      <c r="CG363" s="43" t="s">
        <v>0</v>
      </c>
      <c r="CH363" s="45" t="s">
        <v>17</v>
      </c>
      <c r="CI363" s="43" t="s">
        <v>97</v>
      </c>
      <c r="CJ363" s="42">
        <v>100.0</v>
      </c>
      <c r="CK363" s="43" t="s">
        <v>101</v>
      </c>
      <c r="CL363" s="43" t="s">
        <v>102</v>
      </c>
      <c r="CM363" s="42">
        <v>100.0</v>
      </c>
      <c r="CN363" s="43" t="s">
        <v>99</v>
      </c>
      <c r="CO363" s="1"/>
      <c r="CP363" s="1"/>
      <c r="CQ363" s="1"/>
      <c r="CR363" s="1"/>
      <c r="CS363" s="1"/>
      <c r="CT363" s="1"/>
      <c r="CU363" s="1"/>
    </row>
    <row r="364" ht="48.0" customHeight="1">
      <c r="A364" s="28">
        <v>2118.0</v>
      </c>
      <c r="B364" s="28">
        <v>28.0</v>
      </c>
      <c r="C364" s="28">
        <v>19.0</v>
      </c>
      <c r="D364" s="28">
        <v>14.0</v>
      </c>
      <c r="E364" s="28">
        <v>11.0</v>
      </c>
      <c r="F364" s="28">
        <v>13.0</v>
      </c>
      <c r="G364" s="28">
        <v>24.0</v>
      </c>
      <c r="H364" s="28">
        <v>10.0</v>
      </c>
      <c r="I364" s="28">
        <v>5.0</v>
      </c>
      <c r="J364" s="28">
        <v>16.0</v>
      </c>
      <c r="K364" s="28">
        <v>21.0</v>
      </c>
      <c r="L364" s="28">
        <v>11.0</v>
      </c>
      <c r="M364" s="28">
        <v>7.0</v>
      </c>
      <c r="N364" s="28">
        <v>14.0</v>
      </c>
      <c r="O364" s="31">
        <f>LARGE(Data!$K364:$N364,1)</f>
        <v>21</v>
      </c>
      <c r="P364" s="31">
        <f>LARGE(Data!$K364:$N364,2)</f>
        <v>14</v>
      </c>
      <c r="Q364" s="31">
        <f>LARGE(Data!$K364:$N364,3)</f>
        <v>11</v>
      </c>
      <c r="R364" s="31">
        <f>LARGE(Data!$K364:$N364,4)</f>
        <v>7</v>
      </c>
      <c r="S364" s="32">
        <f>LARGE(Data!$C364:$F364,1)</f>
        <v>19</v>
      </c>
      <c r="T364" s="32">
        <f>LARGE(Data!$C364:$F364,2)</f>
        <v>14</v>
      </c>
      <c r="U364" s="32">
        <f>LARGE(Data!$C364:$F364,3)</f>
        <v>13</v>
      </c>
      <c r="V364" s="32">
        <f>LARGE(Data!$C364:$F364,4)</f>
        <v>11</v>
      </c>
      <c r="W364" s="33">
        <f>LARGE(Data!$G364:$J364,1)</f>
        <v>24</v>
      </c>
      <c r="X364" s="33">
        <f>LARGE(Data!$G364:$J364,2)</f>
        <v>16</v>
      </c>
      <c r="Y364" s="33">
        <f>LARGE(Data!$G364:$J364,3)</f>
        <v>10</v>
      </c>
      <c r="Z364" s="33">
        <f>LARGE(Data!$G364:$J364,4)</f>
        <v>5</v>
      </c>
      <c r="AA364" s="30">
        <f>Data!$O364-Data!$P364</f>
        <v>7</v>
      </c>
      <c r="AB364" s="30">
        <f>Data!$P364-Data!$Q364</f>
        <v>3</v>
      </c>
      <c r="AC364" s="30">
        <f>Data!$Q364-Data!$R364</f>
        <v>4</v>
      </c>
      <c r="AD364" s="30">
        <f>(Data!$AA364+Data!$AB364)/SUM(Data!$AA364:$AC364)</f>
        <v>0.7142857143</v>
      </c>
      <c r="AE364" s="31">
        <f>Data!$AA364^2/SQRT(Data!$AA364^2+Data!$AB364^2+Data!$AC364^2)</f>
        <v>5.696134298</v>
      </c>
      <c r="AF364" s="31">
        <f>Data!$AB364^2/SQRT(Data!$AA364^2+Data!$AB364^2+Data!$AC364^2)</f>
        <v>1.046228749</v>
      </c>
      <c r="AG364" s="31">
        <f>Data!$AC364^2/SQRT(Data!$AA364^2+Data!$AB364^2+Data!$AC364^2)</f>
        <v>1.85996222</v>
      </c>
      <c r="AH364" s="30">
        <f>Data!$S364-Data!$T364</f>
        <v>5</v>
      </c>
      <c r="AI364" s="30">
        <f>Data!$T364-Data!$U364</f>
        <v>1</v>
      </c>
      <c r="AJ364" s="30">
        <f>Data!$U364-Data!$V364</f>
        <v>2</v>
      </c>
      <c r="AK364" s="30">
        <f>(Data!$AH364+Data!$AI364)/(Data!$AH364+Data!$AI364+Data!$AJ364)</f>
        <v>0.75</v>
      </c>
      <c r="AL364" s="32">
        <f>Data!$AH364^2/SQRT(Data!$AH364^2+Data!$AI364^2+Data!$AJ364^2)</f>
        <v>4.564354646</v>
      </c>
      <c r="AM364" s="32">
        <f>Data!$AI364^2/SQRT(Data!$AH364^2+Data!$AI364^2+Data!$AJ364^2)</f>
        <v>0.1825741858</v>
      </c>
      <c r="AN364" s="32">
        <f>Data!$AJ364^2/SQRT(Data!$AH364^2+Data!$AI364^2+Data!$AJ364^2)</f>
        <v>0.7302967433</v>
      </c>
      <c r="AO364" s="30">
        <f>Data!$W364-Data!$X364</f>
        <v>8</v>
      </c>
      <c r="AP364" s="30">
        <f>Data!$X364-Data!$Y364</f>
        <v>6</v>
      </c>
      <c r="AQ364" s="30">
        <f>Data!$Y364-Data!$Z364</f>
        <v>5</v>
      </c>
      <c r="AR364" s="30">
        <f>(Data!$AO364+Data!$AP364)/(Data!$AO364+Data!$AP364+Data!$AQ364)</f>
        <v>0.7368421053</v>
      </c>
      <c r="AS364" s="33">
        <f>Data!$AO364^2/SQRT(Data!$AO364^2+Data!$AP364^2+Data!$AQ364^2)</f>
        <v>5.724334022</v>
      </c>
      <c r="AT364" s="33">
        <f>Data!$AP364^2/SQRT(Data!$AO364^2+Data!$AP364^2+Data!$AQ364^2)</f>
        <v>3.219937888</v>
      </c>
      <c r="AU364" s="33">
        <f>Data!$AQ364^2/SQRT(Data!$AO364^2+Data!$AP364^2+Data!$AQ364^2)</f>
        <v>2.236067977</v>
      </c>
      <c r="AV364" s="34">
        <f>_xlfn.VAR.P(Data!$K364:$N364)</f>
        <v>26.1875</v>
      </c>
      <c r="AW364" s="35">
        <f>_xlfn.VAR.P(Data!$C364:$F364)</f>
        <v>8.6875</v>
      </c>
      <c r="AX364" s="36">
        <f>_xlfn.VAR.P(Data!$G364:$J364)</f>
        <v>50.1875</v>
      </c>
      <c r="AY364" s="46"/>
      <c r="AZ364" s="38"/>
      <c r="BA364" s="39"/>
      <c r="BB364" s="30" t="str">
        <f>IF(AND(Data!$AE364&gt;Data!$AF364,Data!$AE364&gt;Data!$AG364),"1",IF(AND(Data!$AF364&gt;Data!$AE364,Data!$AF364&gt;Data!$AG364),IF(Data!$AF364&lt;2.5*Data!$AE364,"1.2",IF(OR(Data!$AE364&gt;2.5,Data!$AE364+Data!$AF364+Data!$AG364&lt;9),"2.2","2")),IF(AND(Data!$AG364&gt;3.5*Data!$AE364,Data!$AG364&gt;3.5*Data!$AF364,Data!$AE364+Data!$AF364+Data!$AG364&gt;11,Data!$AE364+Data!$AF364&lt;2,Data!$Q364&gt;=18),"3",IF((Data!$AE364&gt;3*Data!$AF364),"1.3",IF(AND(Data!$AF364&gt;3*Data!$AE364,Data!$AF364&gt;2),"2.3","3.3")))))</f>
        <v>1</v>
      </c>
      <c r="BC364" s="30" t="str">
        <f>IF(AND(Data!$AL364&gt;Data!$AM364,Data!$AL364&gt;Data!$AN364),"1",IF(AND(Data!$AM364&gt;Data!$AL364,Data!$AM364&gt;Data!$AN364),IF(Data!$AM364&lt;2.5*Data!$AL364,"1.2",IF(OR(Data!$AL364&gt;2.5,Data!$AL364+Data!$AM364+Data!$AN364&lt;9),"2.2","2")),IF(AND(Data!$AN364&gt;3.5*Data!$AL364,Data!$AN364&gt;3.5*Data!$AM364,Data!$AL364+Data!$AM364+Data!$AN364&gt;11,Data!$AL364+Data!$AM364&lt;2,Data!$U364&gt;=18),"3",IF((Data!$AL364&gt;3*Data!$AM364),"1.3",IF(AND(Data!$AM364&gt;3*Data!$AL364,Data!$AM364&gt;2),"2.3","3.3")))))</f>
        <v>1</v>
      </c>
      <c r="BD364" s="30" t="str">
        <f>IF(AND(Data!$AS364&gt;Data!$AT364,Data!$AS364&gt;Data!$AU364),"1",IF(AND(Data!$AT364&gt;Data!$AS364,Data!$AT364&gt;Data!$AU364),IF(Data!$AT364&lt;2.5*Data!$AS364,"1.2",IF(OR(Data!$AS364&gt;2.5,Data!$AS364+Data!$AT364+Data!$AU364&lt;9),"2.2","2")),IF(AND(Data!$AU364&gt;3.5*Data!$AS364,Data!$AU364&gt;3.5*Data!$AT364,Data!$AS364+Data!$AT364+Data!$AU364&gt;11,Data!$AS364+Data!$AT364&lt;2,Data!$Y364&gt;=18),"3",IF((Data!$AS364&gt;3*Data!$AT364),"1.3",IF(AND(Data!$AT364&gt;3*Data!$AS364,Data!$AT364&gt;2),"2.3","3.3")))))</f>
        <v>1</v>
      </c>
      <c r="BE364" s="30" t="str">
        <f t="array" ref="BE364">XLOOKUP(Data!$O364,Data!$K364:$N364,$K$1:$N$1,"?",0,1)&amp;XLOOKUP(Data!$P364,Data!$K364:$N364,$K$1:$N$1,"?",0,1)&amp;XLOOKUP(Data!$Q364,Data!$K364:$N364,$K$1:$N$1,"?",0,1)</f>
        <v>DCI</v>
      </c>
      <c r="BF364" s="30" t="str">
        <f t="array" ref="BF364">XLOOKUP(Data!$S364,Data!$C364:$F364,$C$1:$F$1,"?",0,1)&amp;XLOOKUP(Data!$T364,Data!$C364:$F364,$C$1:$F$1,"?",0,1)&amp;XLOOKUP(Data!$U364,Data!$C364:$F364,$C$1:$F$1,"?",0,1)</f>
        <v>DIC</v>
      </c>
      <c r="BG364" s="30" t="str">
        <f t="array" ref="BG364">XLOOKUP(Data!$W364,Data!$G364:$J364,$G$1:$J$1,"?",0,1)&amp;XLOOKUP(Data!$X364,Data!$G364:$J364,$G$1:$J$1,"?",0,1)&amp;XLOOKUP(Data!$Y364,Data!$G364:$J364,$G$1:$J$1,"?",0,1)</f>
        <v>DCI</v>
      </c>
      <c r="BH364" s="30" t="str">
        <f>VLOOKUP(LEFT(Data!$BE364,Data!$BB364),'Key 2'!$A$1:$C$40,2,FALSE)</f>
        <v>D</v>
      </c>
      <c r="BI364" s="30" t="str">
        <f>VLOOKUP(LEFT(Data!$BF364,Data!$BC364),'Key 2'!$A$1:$C$40,2,FALSE)</f>
        <v>D</v>
      </c>
      <c r="BJ364" s="30" t="str">
        <f>VLOOKUP(LEFT(Data!$BG364,Data!$BD364),'Key 2'!$A$1:$C$40,2,FALSE)</f>
        <v>D</v>
      </c>
      <c r="BK364" s="30" t="str">
        <f>IF(AND(Data!$AV364&gt;=15,Data!$O364&gt;=20),"DG",IF(AND(Data!$AW364&gt;=15,Data!$S364&gt;=20),"MG",IF(AND(Data!$AV364&gt;=15,Data!$W364&gt;=20),"LG","0")))</f>
        <v>DG</v>
      </c>
      <c r="BL364" s="30" t="str">
        <f>IF(AND(Data!$BK364="DG",Data!$AW364&gt;=15,Data!$S364&gt;=20,Data!$BH364&lt;&gt;Data!$BI364),"MG","LG")</f>
        <v>LG</v>
      </c>
      <c r="BM364" s="30" t="str">
        <f>IF(Data!$BK364="DG",Data!$BH364,IF(Data!$BK364="MG",Data!$BI364,Data!$BJ364))</f>
        <v>D</v>
      </c>
      <c r="BN364" s="30" t="str">
        <f>IF(Data!$BL364="DG",Data!$BH364,IF(Data!$BL364="MG",Data!$BI364,Data!$BJ364))</f>
        <v>D</v>
      </c>
      <c r="BO364" s="41"/>
      <c r="BP364" s="41"/>
      <c r="BQ364" s="41"/>
      <c r="BR364" s="41"/>
      <c r="BS364" s="41"/>
      <c r="BT364" s="41" t="str">
        <f>VLOOKUP(Data!$BR364,'Key 1'!$B$1:$D$15,2,FALSE)</f>
        <v>TI</v>
      </c>
      <c r="BU364" s="41" t="str">
        <f>VLOOKUP(Data!$BS364,'Key 1'!$B$1:$D$15,2,FALSE)</f>
        <v>TI</v>
      </c>
      <c r="BV364" s="41">
        <f>VLOOKUP(Data!$BR364,'Key 1'!$B$1:$D$15,3,FALSE)</f>
        <v>0</v>
      </c>
      <c r="BW364" s="41">
        <f>VLOOKUP(Data!$BS364,'Key 1'!$B$1:$D$15,3,FALSE)</f>
        <v>0</v>
      </c>
      <c r="BX364" s="41" t="str">
        <f>IF(Data!$BK364="DG",IF(INT(Data!$BB364)-Data!$BB364&lt;0,"Low","High"),IF(Data!$BK364="MG",IF(INT(Data!$BC364)-Data!$BC364&lt;0,"Low","High"),IF(Data!$BK364="LG",IF(INT(Data!$BD364)-Data!$BD364&lt;0,"Low","High"),"High")))</f>
        <v>High</v>
      </c>
      <c r="BY364" s="41" t="str">
        <f>IF(Data!$BL364="DG",IF(INT(Data!$BB364)-Data!$BB364&lt;0,"Low","High"),IF(Data!$BL364="MG",IF(INT(Data!$BC364)-Data!$BC364&lt;0,"Low","High"),IF(Data!$BL364="LG",IF(INT(Data!$BD364)-Data!$BD364&lt;0,"Low","High"),"High")))</f>
        <v>High</v>
      </c>
      <c r="BZ364" s="41" t="str">
        <f>IF(AND(Data!$BX364="High",Data!$BY364="High"),"High","Low")</f>
        <v>High</v>
      </c>
      <c r="CA364" s="41" t="str">
        <f>IF(AND(Data!$BM364=Data!$BT364,Data!$BN364=Data!$BU364),"Matched",IF(Data!$BM364=Data!$BT364,"Sec Missed", IF(Data!$BN364=Data!$BU364," Pri Missed", "Both Missed")))</f>
        <v>Both Missed</v>
      </c>
      <c r="CB364" s="42">
        <v>100.0</v>
      </c>
      <c r="CC364" s="43" t="s">
        <v>100</v>
      </c>
      <c r="CD364" s="42">
        <v>100.0</v>
      </c>
      <c r="CE364" s="43" t="s">
        <v>0</v>
      </c>
      <c r="CF364" s="44"/>
      <c r="CG364" s="43" t="s">
        <v>0</v>
      </c>
      <c r="CH364" s="45" t="s">
        <v>0</v>
      </c>
      <c r="CI364" s="43" t="s">
        <v>97</v>
      </c>
      <c r="CJ364" s="42">
        <v>100.0</v>
      </c>
      <c r="CK364" s="43" t="s">
        <v>0</v>
      </c>
      <c r="CL364" s="43" t="s">
        <v>98</v>
      </c>
      <c r="CM364" s="42">
        <v>100.0</v>
      </c>
      <c r="CN364" s="43" t="s">
        <v>99</v>
      </c>
      <c r="CO364" s="1"/>
      <c r="CP364" s="1"/>
      <c r="CQ364" s="1"/>
      <c r="CR364" s="1"/>
      <c r="CS364" s="1"/>
      <c r="CT364" s="1"/>
      <c r="CU364" s="1"/>
    </row>
    <row r="365" ht="48.0" customHeight="1">
      <c r="A365" s="28">
        <v>2119.0</v>
      </c>
      <c r="B365" s="28">
        <v>28.0</v>
      </c>
      <c r="C365" s="28">
        <v>19.0</v>
      </c>
      <c r="D365" s="28">
        <v>12.0</v>
      </c>
      <c r="E365" s="28">
        <v>15.0</v>
      </c>
      <c r="F365" s="28">
        <v>19.0</v>
      </c>
      <c r="G365" s="28">
        <v>7.0</v>
      </c>
      <c r="H365" s="28">
        <v>23.5</v>
      </c>
      <c r="I365" s="28">
        <v>22.0</v>
      </c>
      <c r="J365" s="28">
        <v>16.0</v>
      </c>
      <c r="K365" s="28">
        <v>12.0</v>
      </c>
      <c r="L365" s="28">
        <v>16.0</v>
      </c>
      <c r="M365" s="28">
        <v>17.0</v>
      </c>
      <c r="N365" s="28">
        <v>18.0</v>
      </c>
      <c r="O365" s="31">
        <f>LARGE(Data!$K365:$N365,1)</f>
        <v>18</v>
      </c>
      <c r="P365" s="31">
        <f>LARGE(Data!$K365:$N365,2)</f>
        <v>17</v>
      </c>
      <c r="Q365" s="31">
        <f>LARGE(Data!$K365:$N365,3)</f>
        <v>16</v>
      </c>
      <c r="R365" s="31">
        <f>LARGE(Data!$K365:$N365,4)</f>
        <v>12</v>
      </c>
      <c r="S365" s="32">
        <f>LARGE(Data!$C365:$F365,1)</f>
        <v>19</v>
      </c>
      <c r="T365" s="32">
        <f>LARGE(Data!$C365:$F365,2)</f>
        <v>19</v>
      </c>
      <c r="U365" s="32">
        <f>LARGE(Data!$C365:$F365,3)</f>
        <v>15</v>
      </c>
      <c r="V365" s="32">
        <f>LARGE(Data!$C365:$F365,4)</f>
        <v>12</v>
      </c>
      <c r="W365" s="33">
        <f>LARGE(Data!$G365:$J365,1)</f>
        <v>23.5</v>
      </c>
      <c r="X365" s="33">
        <f>LARGE(Data!$G365:$J365,2)</f>
        <v>22</v>
      </c>
      <c r="Y365" s="33">
        <f>LARGE(Data!$G365:$J365,3)</f>
        <v>16</v>
      </c>
      <c r="Z365" s="33">
        <f>LARGE(Data!$G365:$J365,4)</f>
        <v>7</v>
      </c>
      <c r="AA365" s="30">
        <f>Data!$O365-Data!$P365</f>
        <v>1</v>
      </c>
      <c r="AB365" s="30">
        <f>Data!$P365-Data!$Q365</f>
        <v>1</v>
      </c>
      <c r="AC365" s="30">
        <f>Data!$Q365-Data!$R365</f>
        <v>4</v>
      </c>
      <c r="AD365" s="30">
        <f>(Data!$AA365+Data!$AB365)/SUM(Data!$AA365:$AC365)</f>
        <v>0.3333333333</v>
      </c>
      <c r="AE365" s="31">
        <f>Data!$AA365^2/SQRT(Data!$AA365^2+Data!$AB365^2+Data!$AC365^2)</f>
        <v>0.2357022604</v>
      </c>
      <c r="AF365" s="31">
        <f>Data!$AB365^2/SQRT(Data!$AA365^2+Data!$AB365^2+Data!$AC365^2)</f>
        <v>0.2357022604</v>
      </c>
      <c r="AG365" s="31">
        <f>Data!$AC365^2/SQRT(Data!$AA365^2+Data!$AB365^2+Data!$AC365^2)</f>
        <v>3.771236166</v>
      </c>
      <c r="AH365" s="30">
        <f>Data!$S365-Data!$T365</f>
        <v>0</v>
      </c>
      <c r="AI365" s="30">
        <f>Data!$T365-Data!$U365</f>
        <v>4</v>
      </c>
      <c r="AJ365" s="30">
        <f>Data!$U365-Data!$V365</f>
        <v>3</v>
      </c>
      <c r="AK365" s="30">
        <f>(Data!$AH365+Data!$AI365)/(Data!$AH365+Data!$AI365+Data!$AJ365)</f>
        <v>0.5714285714</v>
      </c>
      <c r="AL365" s="32">
        <f>Data!$AH365^2/SQRT(Data!$AH365^2+Data!$AI365^2+Data!$AJ365^2)</f>
        <v>0</v>
      </c>
      <c r="AM365" s="32">
        <f>Data!$AI365^2/SQRT(Data!$AH365^2+Data!$AI365^2+Data!$AJ365^2)</f>
        <v>3.2</v>
      </c>
      <c r="AN365" s="32">
        <f>Data!$AJ365^2/SQRT(Data!$AH365^2+Data!$AI365^2+Data!$AJ365^2)</f>
        <v>1.8</v>
      </c>
      <c r="AO365" s="30">
        <f>Data!$W365-Data!$X365</f>
        <v>1.5</v>
      </c>
      <c r="AP365" s="30">
        <f>Data!$X365-Data!$Y365</f>
        <v>6</v>
      </c>
      <c r="AQ365" s="30">
        <f>Data!$Y365-Data!$Z365</f>
        <v>9</v>
      </c>
      <c r="AR365" s="30">
        <f>(Data!$AO365+Data!$AP365)/(Data!$AO365+Data!$AP365+Data!$AQ365)</f>
        <v>0.4545454545</v>
      </c>
      <c r="AS365" s="33">
        <f>Data!$AO365^2/SQRT(Data!$AO365^2+Data!$AP365^2+Data!$AQ365^2)</f>
        <v>0.2060408459</v>
      </c>
      <c r="AT365" s="33">
        <f>Data!$AP365^2/SQRT(Data!$AO365^2+Data!$AP365^2+Data!$AQ365^2)</f>
        <v>3.296653535</v>
      </c>
      <c r="AU365" s="33">
        <f>Data!$AQ365^2/SQRT(Data!$AO365^2+Data!$AP365^2+Data!$AQ365^2)</f>
        <v>7.417470453</v>
      </c>
      <c r="AV365" s="34">
        <f>_xlfn.VAR.P(Data!$K365:$N365)</f>
        <v>5.1875</v>
      </c>
      <c r="AW365" s="35">
        <f>_xlfn.VAR.P(Data!$C365:$F365)</f>
        <v>8.6875</v>
      </c>
      <c r="AX365" s="36">
        <f>_xlfn.VAR.P(Data!$G365:$J365)</f>
        <v>42.046875</v>
      </c>
      <c r="AY365" s="46"/>
      <c r="AZ365" s="38"/>
      <c r="BA365" s="39"/>
      <c r="BB365" s="30" t="str">
        <f>IF(AND(Data!$AE365&gt;Data!$AF365,Data!$AE365&gt;Data!$AG365),"1",IF(AND(Data!$AF365&gt;Data!$AE365,Data!$AF365&gt;Data!$AG365),IF(Data!$AF365&lt;2.5*Data!$AE365,"1.2",IF(OR(Data!$AE365&gt;2.5,Data!$AE365+Data!$AF365+Data!$AG365&lt;9),"2.2","2")),IF(AND(Data!$AG365&gt;3.5*Data!$AE365,Data!$AG365&gt;3.5*Data!$AF365,Data!$AE365+Data!$AF365+Data!$AG365&gt;11,Data!$AE365+Data!$AF365&lt;2,Data!$Q365&gt;=18),"3",IF((Data!$AE365&gt;3*Data!$AF365),"1.3",IF(AND(Data!$AF365&gt;3*Data!$AE365,Data!$AF365&gt;2),"2.3","3.3")))))</f>
        <v>3.3</v>
      </c>
      <c r="BC365" s="30" t="str">
        <f>IF(AND(Data!$AL365&gt;Data!$AM365,Data!$AL365&gt;Data!$AN365),"1",IF(AND(Data!$AM365&gt;Data!$AL365,Data!$AM365&gt;Data!$AN365),IF(Data!$AM365&lt;2.5*Data!$AL365,"1.2",IF(OR(Data!$AL365&gt;2.5,Data!$AL365+Data!$AM365+Data!$AN365&lt;9),"2.2","2")),IF(AND(Data!$AN365&gt;3.5*Data!$AL365,Data!$AN365&gt;3.5*Data!$AM365,Data!$AL365+Data!$AM365+Data!$AN365&gt;11,Data!$AL365+Data!$AM365&lt;2,Data!$U365&gt;=18),"3",IF((Data!$AL365&gt;3*Data!$AM365),"1.3",IF(AND(Data!$AM365&gt;3*Data!$AL365,Data!$AM365&gt;2),"2.3","3.3")))))</f>
        <v>2.2</v>
      </c>
      <c r="BD365" s="30" t="str">
        <f>IF(AND(Data!$AS365&gt;Data!$AT365,Data!$AS365&gt;Data!$AU365),"1",IF(AND(Data!$AT365&gt;Data!$AS365,Data!$AT365&gt;Data!$AU365),IF(Data!$AT365&lt;2.5*Data!$AS365,"1.2",IF(OR(Data!$AS365&gt;2.5,Data!$AS365+Data!$AT365+Data!$AU365&lt;9),"2.2","2")),IF(AND(Data!$AU365&gt;3.5*Data!$AS365,Data!$AU365&gt;3.5*Data!$AT365,Data!$AS365+Data!$AT365+Data!$AU365&gt;11,Data!$AS365+Data!$AT365&lt;2,Data!$Y365&gt;=18),"3",IF((Data!$AS365&gt;3*Data!$AT365),"1.3",IF(AND(Data!$AT365&gt;3*Data!$AS365,Data!$AT365&gt;2),"2.3","3.3")))))</f>
        <v>2.3</v>
      </c>
      <c r="BE365" s="30" t="str">
        <f t="array" ref="BE365">XLOOKUP(Data!$O365,Data!$K365:$N365,$K$1:$N$1,"?",0,1)&amp;XLOOKUP(Data!$P365,Data!$K365:$N365,$K$1:$N$1,"?",0,1)&amp;XLOOKUP(Data!$Q365,Data!$K365:$N365,$K$1:$N$1,"?",0,1)</f>
        <v>CSI</v>
      </c>
      <c r="BF365" s="30" t="str">
        <f t="array" ref="BF365">XLOOKUP(Data!$S365,Data!$C365:$F365,$C$1:$F$1,"?",0,1)&amp;XLOOKUP(Data!$T365,Data!$C365:$F365,$C$1:$F$1,"?",0,1)&amp;XLOOKUP(Data!$U365,Data!$C365:$F365,$C$1:$F$1,"?",0,1)</f>
        <v>DDS</v>
      </c>
      <c r="BG365" s="30" t="str">
        <f t="array" ref="BG365">XLOOKUP(Data!$W365,Data!$G365:$J365,$G$1:$J$1,"?",0,1)&amp;XLOOKUP(Data!$X365,Data!$G365:$J365,$G$1:$J$1,"?",0,1)&amp;XLOOKUP(Data!$Y365,Data!$G365:$J365,$G$1:$J$1,"?",0,1)</f>
        <v>ISC</v>
      </c>
      <c r="BH365" s="30" t="str">
        <f>VLOOKUP(LEFT(Data!$BE365,Data!$BB365),'Key 2'!$A$1:$C$40,2,FALSE)</f>
        <v>ISC</v>
      </c>
      <c r="BI365" s="30" t="str">
        <f>VLOOKUP(LEFT(Data!$BF365,Data!$BC365),'Key 2'!$A$1:$C$40,2,FALSE)</f>
        <v>#N/A</v>
      </c>
      <c r="BJ365" s="30" t="str">
        <f>VLOOKUP(LEFT(Data!$BG365,Data!$BD365),'Key 2'!$A$1:$C$40,2,FALSE)</f>
        <v>IS</v>
      </c>
      <c r="BK365" s="30" t="str">
        <f>IF(AND(Data!$AV365&gt;=15,Data!$O365&gt;=20),"DG",IF(AND(Data!$AW365&gt;=15,Data!$S365&gt;=20),"MG",IF(AND(Data!$AV365&gt;=15,Data!$W365&gt;=20),"LG","0")))</f>
        <v>0</v>
      </c>
      <c r="BL365" s="30" t="str">
        <f>IF(AND(Data!$BK365="DG",Data!$AW365&gt;=15,Data!$S365&gt;=20,Data!$BH365&lt;&gt;Data!$BI365),"MG","LG")</f>
        <v>#N/A</v>
      </c>
      <c r="BM365" s="30" t="str">
        <f>IF(Data!$BK365="DG",Data!$BH365,IF(Data!$BK365="MG",Data!$BI365,Data!$BJ365))</f>
        <v>IS</v>
      </c>
      <c r="BN365" s="30" t="str">
        <f>IF(Data!$BL365="DG",Data!$BH365,IF(Data!$BL365="MG",Data!$BI365,Data!$BJ365))</f>
        <v>#N/A</v>
      </c>
      <c r="BO365" s="41"/>
      <c r="BP365" s="41"/>
      <c r="BQ365" s="41"/>
      <c r="BR365" s="41"/>
      <c r="BS365" s="41"/>
      <c r="BT365" s="41" t="str">
        <f>VLOOKUP(Data!$BR365,'Key 1'!$B$1:$D$15,2,FALSE)</f>
        <v>TI</v>
      </c>
      <c r="BU365" s="41" t="str">
        <f>VLOOKUP(Data!$BS365,'Key 1'!$B$1:$D$15,2,FALSE)</f>
        <v>TI</v>
      </c>
      <c r="BV365" s="41">
        <f>VLOOKUP(Data!$BR365,'Key 1'!$B$1:$D$15,3,FALSE)</f>
        <v>0</v>
      </c>
      <c r="BW365" s="41">
        <f>VLOOKUP(Data!$BS365,'Key 1'!$B$1:$D$15,3,FALSE)</f>
        <v>0</v>
      </c>
      <c r="BX365" s="41" t="str">
        <f>IF(Data!$BK365="DG",IF(INT(Data!$BB365)-Data!$BB365&lt;0,"Low","High"),IF(Data!$BK365="MG",IF(INT(Data!$BC365)-Data!$BC365&lt;0,"Low","High"),IF(Data!$BK365="LG",IF(INT(Data!$BD365)-Data!$BD365&lt;0,"Low","High"),"High")))</f>
        <v>High</v>
      </c>
      <c r="BY365" s="41" t="str">
        <f>IF(Data!$BL365="DG",IF(INT(Data!$BB365)-Data!$BB365&lt;0,"Low","High"),IF(Data!$BL365="MG",IF(INT(Data!$BC365)-Data!$BC365&lt;0,"Low","High"),IF(Data!$BL365="LG",IF(INT(Data!$BD365)-Data!$BD365&lt;0,"Low","High"),"High")))</f>
        <v>#N/A</v>
      </c>
      <c r="BZ365" s="41" t="str">
        <f>IF(AND(Data!$BX365="High",Data!$BY365="High"),"High","Low")</f>
        <v>#N/A</v>
      </c>
      <c r="CA365" s="41" t="str">
        <f>IF(AND(Data!$BM365=Data!$BT365,Data!$BN365=Data!$BU365),"Matched",IF(Data!$BM365=Data!$BT365,"Sec Missed", IF(Data!$BN365=Data!$BU365," Pri Missed", "Both Missed")))</f>
        <v>#N/A</v>
      </c>
      <c r="CB365" s="43" t="s">
        <v>100</v>
      </c>
      <c r="CC365" s="43" t="s">
        <v>100</v>
      </c>
      <c r="CD365" s="42">
        <v>100.0</v>
      </c>
      <c r="CE365" s="44"/>
      <c r="CF365" s="44"/>
      <c r="CG365" s="43" t="s">
        <v>107</v>
      </c>
      <c r="CH365" s="45" t="s">
        <v>107</v>
      </c>
      <c r="CI365" s="43" t="s">
        <v>98</v>
      </c>
      <c r="CJ365" s="42">
        <v>100.0</v>
      </c>
      <c r="CK365" s="43" t="s">
        <v>107</v>
      </c>
      <c r="CL365" s="43" t="s">
        <v>98</v>
      </c>
      <c r="CM365" s="42">
        <v>100.0</v>
      </c>
      <c r="CN365" s="43" t="s">
        <v>99</v>
      </c>
      <c r="CO365" s="1"/>
      <c r="CP365" s="1"/>
      <c r="CQ365" s="1"/>
      <c r="CR365" s="1"/>
      <c r="CS365" s="1"/>
      <c r="CT365" s="1"/>
      <c r="CU365" s="1"/>
    </row>
    <row r="366" ht="48.0" customHeight="1">
      <c r="A366" s="28">
        <v>2120.0</v>
      </c>
      <c r="B366" s="28">
        <v>28.0</v>
      </c>
      <c r="C366" s="28">
        <v>23.0</v>
      </c>
      <c r="D366" s="28">
        <v>14.0</v>
      </c>
      <c r="E366" s="28">
        <v>13.0</v>
      </c>
      <c r="F366" s="28">
        <v>13.0</v>
      </c>
      <c r="G366" s="28">
        <v>20.0</v>
      </c>
      <c r="H366" s="28">
        <v>7.0</v>
      </c>
      <c r="I366" s="28">
        <v>9.0</v>
      </c>
      <c r="J366" s="28">
        <v>22.0</v>
      </c>
      <c r="K366" s="28">
        <v>21.0</v>
      </c>
      <c r="L366" s="28">
        <v>9.5</v>
      </c>
      <c r="M366" s="28">
        <v>11.0</v>
      </c>
      <c r="N366" s="28">
        <v>18.0</v>
      </c>
      <c r="O366" s="31">
        <f>LARGE(Data!$K366:$N366,1)</f>
        <v>21</v>
      </c>
      <c r="P366" s="31">
        <f>LARGE(Data!$K366:$N366,2)</f>
        <v>18</v>
      </c>
      <c r="Q366" s="31">
        <f>LARGE(Data!$K366:$N366,3)</f>
        <v>11</v>
      </c>
      <c r="R366" s="31">
        <f>LARGE(Data!$K366:$N366,4)</f>
        <v>9.5</v>
      </c>
      <c r="S366" s="32">
        <f>LARGE(Data!$C366:$F366,1)</f>
        <v>23</v>
      </c>
      <c r="T366" s="32">
        <f>LARGE(Data!$C366:$F366,2)</f>
        <v>14</v>
      </c>
      <c r="U366" s="32">
        <f>LARGE(Data!$C366:$F366,3)</f>
        <v>13</v>
      </c>
      <c r="V366" s="32">
        <f>LARGE(Data!$C366:$F366,4)</f>
        <v>13</v>
      </c>
      <c r="W366" s="33">
        <f>LARGE(Data!$G366:$J366,1)</f>
        <v>22</v>
      </c>
      <c r="X366" s="33">
        <f>LARGE(Data!$G366:$J366,2)</f>
        <v>20</v>
      </c>
      <c r="Y366" s="33">
        <f>LARGE(Data!$G366:$J366,3)</f>
        <v>9</v>
      </c>
      <c r="Z366" s="33">
        <f>LARGE(Data!$G366:$J366,4)</f>
        <v>7</v>
      </c>
      <c r="AA366" s="30">
        <f>Data!$O366-Data!$P366</f>
        <v>3</v>
      </c>
      <c r="AB366" s="30">
        <f>Data!$P366-Data!$Q366</f>
        <v>7</v>
      </c>
      <c r="AC366" s="30">
        <f>Data!$Q366-Data!$R366</f>
        <v>1.5</v>
      </c>
      <c r="AD366" s="30">
        <f>(Data!$AA366+Data!$AB366)/SUM(Data!$AA366:$AC366)</f>
        <v>0.8695652174</v>
      </c>
      <c r="AE366" s="31">
        <f>Data!$AA366^2/SQRT(Data!$AA366^2+Data!$AB366^2+Data!$AC366^2)</f>
        <v>1.159481928</v>
      </c>
      <c r="AF366" s="31">
        <f>Data!$AB366^2/SQRT(Data!$AA366^2+Data!$AB366^2+Data!$AC366^2)</f>
        <v>6.312734939</v>
      </c>
      <c r="AG366" s="31">
        <f>Data!$AC366^2/SQRT(Data!$AA366^2+Data!$AB366^2+Data!$AC366^2)</f>
        <v>0.2898704819</v>
      </c>
      <c r="AH366" s="30">
        <f>Data!$S366-Data!$T366</f>
        <v>9</v>
      </c>
      <c r="AI366" s="30">
        <f>Data!$T366-Data!$U366</f>
        <v>1</v>
      </c>
      <c r="AJ366" s="30">
        <f>Data!$U366-Data!$V366</f>
        <v>0</v>
      </c>
      <c r="AK366" s="30">
        <f>(Data!$AH366+Data!$AI366)/(Data!$AH366+Data!$AI366+Data!$AJ366)</f>
        <v>1</v>
      </c>
      <c r="AL366" s="32">
        <f>Data!$AH366^2/SQRT(Data!$AH366^2+Data!$AI366^2+Data!$AJ366^2)</f>
        <v>8.944953612</v>
      </c>
      <c r="AM366" s="32">
        <f>Data!$AI366^2/SQRT(Data!$AH366^2+Data!$AI366^2+Data!$AJ366^2)</f>
        <v>0.1104315261</v>
      </c>
      <c r="AN366" s="32">
        <f>Data!$AJ366^2/SQRT(Data!$AH366^2+Data!$AI366^2+Data!$AJ366^2)</f>
        <v>0</v>
      </c>
      <c r="AO366" s="30">
        <f>Data!$W366-Data!$X366</f>
        <v>2</v>
      </c>
      <c r="AP366" s="30">
        <f>Data!$X366-Data!$Y366</f>
        <v>11</v>
      </c>
      <c r="AQ366" s="30">
        <f>Data!$Y366-Data!$Z366</f>
        <v>2</v>
      </c>
      <c r="AR366" s="30">
        <f>(Data!$AO366+Data!$AP366)/(Data!$AO366+Data!$AP366+Data!$AQ366)</f>
        <v>0.8666666667</v>
      </c>
      <c r="AS366" s="33">
        <f>Data!$AO366^2/SQRT(Data!$AO366^2+Data!$AP366^2+Data!$AQ366^2)</f>
        <v>0.3521803625</v>
      </c>
      <c r="AT366" s="33">
        <f>Data!$AP366^2/SQRT(Data!$AO366^2+Data!$AP366^2+Data!$AQ366^2)</f>
        <v>10.65345597</v>
      </c>
      <c r="AU366" s="33">
        <f>Data!$AQ366^2/SQRT(Data!$AO366^2+Data!$AP366^2+Data!$AQ366^2)</f>
        <v>0.3521803625</v>
      </c>
      <c r="AV366" s="34">
        <f>_xlfn.VAR.P(Data!$K366:$N366)</f>
        <v>22.796875</v>
      </c>
      <c r="AW366" s="35">
        <f>_xlfn.VAR.P(Data!$C366:$F366)</f>
        <v>17.6875</v>
      </c>
      <c r="AX366" s="36">
        <f>_xlfn.VAR.P(Data!$G366:$J366)</f>
        <v>43.25</v>
      </c>
      <c r="AY366" s="46"/>
      <c r="AZ366" s="38"/>
      <c r="BA366" s="39"/>
      <c r="BB366" s="30" t="str">
        <f>IF(AND(Data!$AE366&gt;Data!$AF366,Data!$AE366&gt;Data!$AG366),"1",IF(AND(Data!$AF366&gt;Data!$AE366,Data!$AF366&gt;Data!$AG366),IF(Data!$AF366&lt;2.5*Data!$AE366,"1.2",IF(OR(Data!$AE366&gt;2.5,Data!$AE366+Data!$AF366+Data!$AG366&lt;9),"2.2","2")),IF(AND(Data!$AG366&gt;3.5*Data!$AE366,Data!$AG366&gt;3.5*Data!$AF366,Data!$AE366+Data!$AF366+Data!$AG366&gt;11,Data!$AE366+Data!$AF366&lt;2,Data!$Q366&gt;=18),"3",IF((Data!$AE366&gt;3*Data!$AF366),"1.3",IF(AND(Data!$AF366&gt;3*Data!$AE366,Data!$AF366&gt;2),"2.3","3.3")))))</f>
        <v>2.2</v>
      </c>
      <c r="BC366" s="30" t="str">
        <f>IF(AND(Data!$AL366&gt;Data!$AM366,Data!$AL366&gt;Data!$AN366),"1",IF(AND(Data!$AM366&gt;Data!$AL366,Data!$AM366&gt;Data!$AN366),IF(Data!$AM366&lt;2.5*Data!$AL366,"1.2",IF(OR(Data!$AL366&gt;2.5,Data!$AL366+Data!$AM366+Data!$AN366&lt;9),"2.2","2")),IF(AND(Data!$AN366&gt;3.5*Data!$AL366,Data!$AN366&gt;3.5*Data!$AM366,Data!$AL366+Data!$AM366+Data!$AN366&gt;11,Data!$AL366+Data!$AM366&lt;2,Data!$U366&gt;=18),"3",IF((Data!$AL366&gt;3*Data!$AM366),"1.3",IF(AND(Data!$AM366&gt;3*Data!$AL366,Data!$AM366&gt;2),"2.3","3.3")))))</f>
        <v>1</v>
      </c>
      <c r="BD366" s="30" t="str">
        <f>IF(AND(Data!$AS366&gt;Data!$AT366,Data!$AS366&gt;Data!$AU366),"1",IF(AND(Data!$AT366&gt;Data!$AS366,Data!$AT366&gt;Data!$AU366),IF(Data!$AT366&lt;2.5*Data!$AS366,"1.2",IF(OR(Data!$AS366&gt;2.5,Data!$AS366+Data!$AT366+Data!$AU366&lt;9),"2.2","2")),IF(AND(Data!$AU366&gt;3.5*Data!$AS366,Data!$AU366&gt;3.5*Data!$AT366,Data!$AS366+Data!$AT366+Data!$AU366&gt;11,Data!$AS366+Data!$AT366&lt;2,Data!$Y366&gt;=18),"3",IF((Data!$AS366&gt;3*Data!$AT366),"1.3",IF(AND(Data!$AT366&gt;3*Data!$AS366,Data!$AT366&gt;2),"2.3","3.3")))))</f>
        <v>2</v>
      </c>
      <c r="BE366" s="30" t="str">
        <f t="array" ref="BE366">XLOOKUP(Data!$O366,Data!$K366:$N366,$K$1:$N$1,"?",0,1)&amp;XLOOKUP(Data!$P366,Data!$K366:$N366,$K$1:$N$1,"?",0,1)&amp;XLOOKUP(Data!$Q366,Data!$K366:$N366,$K$1:$N$1,"?",0,1)</f>
        <v>DCS</v>
      </c>
      <c r="BF366" s="30" t="str">
        <f t="array" ref="BF366">XLOOKUP(Data!$S366,Data!$C366:$F366,$C$1:$F$1,"?",0,1)&amp;XLOOKUP(Data!$T366,Data!$C366:$F366,$C$1:$F$1,"?",0,1)&amp;XLOOKUP(Data!$U366,Data!$C366:$F366,$C$1:$F$1,"?",0,1)</f>
        <v>DIS</v>
      </c>
      <c r="BG366" s="30" t="str">
        <f t="array" ref="BG366">XLOOKUP(Data!$W366,Data!$G366:$J366,$G$1:$J$1,"?",0,1)&amp;XLOOKUP(Data!$X366,Data!$G366:$J366,$G$1:$J$1,"?",0,1)&amp;XLOOKUP(Data!$Y366,Data!$G366:$J366,$G$1:$J$1,"?",0,1)</f>
        <v>CDS</v>
      </c>
      <c r="BH366" s="30" t="str">
        <f>VLOOKUP(LEFT(Data!$BE366,Data!$BB366),'Key 2'!$A$1:$C$40,2,FALSE)</f>
        <v>DC</v>
      </c>
      <c r="BI366" s="30" t="str">
        <f>VLOOKUP(LEFT(Data!$BF366,Data!$BC366),'Key 2'!$A$1:$C$40,2,FALSE)</f>
        <v>D</v>
      </c>
      <c r="BJ366" s="30" t="str">
        <f>VLOOKUP(LEFT(Data!$BG366,Data!$BD366),'Key 2'!$A$1:$C$40,2,FALSE)</f>
        <v>DC</v>
      </c>
      <c r="BK366" s="30" t="str">
        <f>IF(AND(Data!$AV366&gt;=15,Data!$O366&gt;=20),"DG",IF(AND(Data!$AW366&gt;=15,Data!$S366&gt;=20),"MG",IF(AND(Data!$AV366&gt;=15,Data!$W366&gt;=20),"LG","0")))</f>
        <v>DG</v>
      </c>
      <c r="BL366" s="30" t="str">
        <f>IF(AND(Data!$BK366="DG",Data!$AW366&gt;=15,Data!$S366&gt;=20,Data!$BH366&lt;&gt;Data!$BI366),"MG","LG")</f>
        <v>MG</v>
      </c>
      <c r="BM366" s="30" t="str">
        <f>IF(Data!$BK366="DG",Data!$BH366,IF(Data!$BK366="MG",Data!$BI366,Data!$BJ366))</f>
        <v>DC</v>
      </c>
      <c r="BN366" s="30" t="str">
        <f>IF(Data!$BL366="DG",Data!$BH366,IF(Data!$BL366="MG",Data!$BI366,Data!$BJ366))</f>
        <v>D</v>
      </c>
      <c r="BO366" s="41"/>
      <c r="BP366" s="41"/>
      <c r="BQ366" s="41"/>
      <c r="BR366" s="41"/>
      <c r="BS366" s="41"/>
      <c r="BT366" s="41" t="str">
        <f>VLOOKUP(Data!$BR366,'Key 1'!$B$1:$D$15,2,FALSE)</f>
        <v>TI</v>
      </c>
      <c r="BU366" s="41" t="str">
        <f>VLOOKUP(Data!$BS366,'Key 1'!$B$1:$D$15,2,FALSE)</f>
        <v>TI</v>
      </c>
      <c r="BV366" s="41">
        <f>VLOOKUP(Data!$BR366,'Key 1'!$B$1:$D$15,3,FALSE)</f>
        <v>0</v>
      </c>
      <c r="BW366" s="41">
        <f>VLOOKUP(Data!$BS366,'Key 1'!$B$1:$D$15,3,FALSE)</f>
        <v>0</v>
      </c>
      <c r="BX366" s="41" t="str">
        <f>IF(Data!$BK366="DG",IF(INT(Data!$BB366)-Data!$BB366&lt;0,"Low","High"),IF(Data!$BK366="MG",IF(INT(Data!$BC366)-Data!$BC366&lt;0,"Low","High"),IF(Data!$BK366="LG",IF(INT(Data!$BD366)-Data!$BD366&lt;0,"Low","High"),"High")))</f>
        <v>Low</v>
      </c>
      <c r="BY366" s="41" t="str">
        <f>IF(Data!$BL366="DG",IF(INT(Data!$BB366)-Data!$BB366&lt;0,"Low","High"),IF(Data!$BL366="MG",IF(INT(Data!$BC366)-Data!$BC366&lt;0,"Low","High"),IF(Data!$BL366="LG",IF(INT(Data!$BD366)-Data!$BD366&lt;0,"Low","High"),"High")))</f>
        <v>High</v>
      </c>
      <c r="BZ366" s="41" t="str">
        <f>IF(AND(Data!$BX366="High",Data!$BY366="High"),"High","Low")</f>
        <v>Low</v>
      </c>
      <c r="CA366" s="41" t="str">
        <f>IF(AND(Data!$BM366=Data!$BT366,Data!$BN366=Data!$BU366),"Matched",IF(Data!$BM366=Data!$BT366,"Sec Missed", IF(Data!$BN366=Data!$BU366," Pri Missed", "Both Missed")))</f>
        <v>Both Missed</v>
      </c>
      <c r="CB366" s="42">
        <v>100.0</v>
      </c>
      <c r="CC366" s="42">
        <v>100.0</v>
      </c>
      <c r="CD366" s="42">
        <v>100.0</v>
      </c>
      <c r="CE366" s="43" t="s">
        <v>17</v>
      </c>
      <c r="CF366" s="43" t="s">
        <v>0</v>
      </c>
      <c r="CG366" s="43" t="s">
        <v>17</v>
      </c>
      <c r="CH366" s="45" t="s">
        <v>17</v>
      </c>
      <c r="CI366" s="43" t="s">
        <v>97</v>
      </c>
      <c r="CJ366" s="42">
        <v>100.0</v>
      </c>
      <c r="CK366" s="43" t="s">
        <v>0</v>
      </c>
      <c r="CL366" s="43" t="s">
        <v>102</v>
      </c>
      <c r="CM366" s="42">
        <v>100.0</v>
      </c>
      <c r="CN366" s="43" t="s">
        <v>104</v>
      </c>
      <c r="CO366" s="1"/>
      <c r="CP366" s="1"/>
      <c r="CQ366" s="1"/>
      <c r="CR366" s="1"/>
      <c r="CS366" s="1"/>
      <c r="CT366" s="1"/>
      <c r="CU366" s="1"/>
    </row>
    <row r="367" ht="48.0" customHeight="1">
      <c r="A367" s="28">
        <v>2121.0</v>
      </c>
      <c r="B367" s="28">
        <v>28.0</v>
      </c>
      <c r="C367" s="28">
        <v>14.0</v>
      </c>
      <c r="D367" s="28">
        <v>14.0</v>
      </c>
      <c r="E367" s="28">
        <v>13.0</v>
      </c>
      <c r="F367" s="28">
        <v>24.0</v>
      </c>
      <c r="G367" s="28">
        <v>20.0</v>
      </c>
      <c r="H367" s="28">
        <v>4.0</v>
      </c>
      <c r="I367" s="28">
        <v>12.0</v>
      </c>
      <c r="J367" s="28">
        <v>22.0</v>
      </c>
      <c r="K367" s="28">
        <v>16.0</v>
      </c>
      <c r="L367" s="28">
        <v>8.0</v>
      </c>
      <c r="M367" s="28">
        <v>12.0</v>
      </c>
      <c r="N367" s="28">
        <v>24.0</v>
      </c>
      <c r="O367" s="31">
        <f>LARGE(Data!$K367:$N367,1)</f>
        <v>24</v>
      </c>
      <c r="P367" s="31">
        <f>LARGE(Data!$K367:$N367,2)</f>
        <v>16</v>
      </c>
      <c r="Q367" s="31">
        <f>LARGE(Data!$K367:$N367,3)</f>
        <v>12</v>
      </c>
      <c r="R367" s="31">
        <f>LARGE(Data!$K367:$N367,4)</f>
        <v>8</v>
      </c>
      <c r="S367" s="32">
        <f>LARGE(Data!$C367:$F367,1)</f>
        <v>24</v>
      </c>
      <c r="T367" s="32">
        <f>LARGE(Data!$C367:$F367,2)</f>
        <v>14</v>
      </c>
      <c r="U367" s="32">
        <f>LARGE(Data!$C367:$F367,3)</f>
        <v>14</v>
      </c>
      <c r="V367" s="32">
        <f>LARGE(Data!$C367:$F367,4)</f>
        <v>13</v>
      </c>
      <c r="W367" s="33">
        <f>LARGE(Data!$G367:$J367,1)</f>
        <v>22</v>
      </c>
      <c r="X367" s="33">
        <f>LARGE(Data!$G367:$J367,2)</f>
        <v>20</v>
      </c>
      <c r="Y367" s="33">
        <f>LARGE(Data!$G367:$J367,3)</f>
        <v>12</v>
      </c>
      <c r="Z367" s="33">
        <f>LARGE(Data!$G367:$J367,4)</f>
        <v>4</v>
      </c>
      <c r="AA367" s="30">
        <f>Data!$O367-Data!$P367</f>
        <v>8</v>
      </c>
      <c r="AB367" s="30">
        <f>Data!$P367-Data!$Q367</f>
        <v>4</v>
      </c>
      <c r="AC367" s="30">
        <f>Data!$Q367-Data!$R367</f>
        <v>4</v>
      </c>
      <c r="AD367" s="30">
        <f>(Data!$AA367+Data!$AB367)/SUM(Data!$AA367:$AC367)</f>
        <v>0.75</v>
      </c>
      <c r="AE367" s="31">
        <f>Data!$AA367^2/SQRT(Data!$AA367^2+Data!$AB367^2+Data!$AC367^2)</f>
        <v>6.531972647</v>
      </c>
      <c r="AF367" s="31">
        <f>Data!$AB367^2/SQRT(Data!$AA367^2+Data!$AB367^2+Data!$AC367^2)</f>
        <v>1.632993162</v>
      </c>
      <c r="AG367" s="31">
        <f>Data!$AC367^2/SQRT(Data!$AA367^2+Data!$AB367^2+Data!$AC367^2)</f>
        <v>1.632993162</v>
      </c>
      <c r="AH367" s="30">
        <f>Data!$S367-Data!$T367</f>
        <v>10</v>
      </c>
      <c r="AI367" s="30">
        <f>Data!$T367-Data!$U367</f>
        <v>0</v>
      </c>
      <c r="AJ367" s="30">
        <f>Data!$U367-Data!$V367</f>
        <v>1</v>
      </c>
      <c r="AK367" s="30">
        <f>(Data!$AH367+Data!$AI367)/(Data!$AH367+Data!$AI367+Data!$AJ367)</f>
        <v>0.9090909091</v>
      </c>
      <c r="AL367" s="32">
        <f>Data!$AH367^2/SQRT(Data!$AH367^2+Data!$AI367^2+Data!$AJ367^2)</f>
        <v>9.950371902</v>
      </c>
      <c r="AM367" s="32">
        <f>Data!$AI367^2/SQRT(Data!$AH367^2+Data!$AI367^2+Data!$AJ367^2)</f>
        <v>0</v>
      </c>
      <c r="AN367" s="32">
        <f>Data!$AJ367^2/SQRT(Data!$AH367^2+Data!$AI367^2+Data!$AJ367^2)</f>
        <v>0.09950371902</v>
      </c>
      <c r="AO367" s="30">
        <f>Data!$W367-Data!$X367</f>
        <v>2</v>
      </c>
      <c r="AP367" s="30">
        <f>Data!$X367-Data!$Y367</f>
        <v>8</v>
      </c>
      <c r="AQ367" s="30">
        <f>Data!$Y367-Data!$Z367</f>
        <v>8</v>
      </c>
      <c r="AR367" s="30">
        <f>(Data!$AO367+Data!$AP367)/(Data!$AO367+Data!$AP367+Data!$AQ367)</f>
        <v>0.5555555556</v>
      </c>
      <c r="AS367" s="33">
        <f>Data!$AO367^2/SQRT(Data!$AO367^2+Data!$AP367^2+Data!$AQ367^2)</f>
        <v>0.3481553119</v>
      </c>
      <c r="AT367" s="33">
        <f>Data!$AP367^2/SQRT(Data!$AO367^2+Data!$AP367^2+Data!$AQ367^2)</f>
        <v>5.570484991</v>
      </c>
      <c r="AU367" s="33">
        <f>Data!$AQ367^2/SQRT(Data!$AO367^2+Data!$AP367^2+Data!$AQ367^2)</f>
        <v>5.570484991</v>
      </c>
      <c r="AV367" s="34">
        <f>_xlfn.VAR.P(Data!$K367:$N367)</f>
        <v>35</v>
      </c>
      <c r="AW367" s="35">
        <f>_xlfn.VAR.P(Data!$C367:$F367)</f>
        <v>20.1875</v>
      </c>
      <c r="AX367" s="36">
        <f>_xlfn.VAR.P(Data!$G367:$J367)</f>
        <v>50.75</v>
      </c>
      <c r="AY367" s="46"/>
      <c r="AZ367" s="38"/>
      <c r="BA367" s="39"/>
      <c r="BB367" s="30" t="str">
        <f>IF(AND(Data!$AE367&gt;Data!$AF367,Data!$AE367&gt;Data!$AG367),"1",IF(AND(Data!$AF367&gt;Data!$AE367,Data!$AF367&gt;Data!$AG367),IF(Data!$AF367&lt;2.5*Data!$AE367,"1.2",IF(OR(Data!$AE367&gt;2.5,Data!$AE367+Data!$AF367+Data!$AG367&lt;9),"2.2","2")),IF(AND(Data!$AG367&gt;3.5*Data!$AE367,Data!$AG367&gt;3.5*Data!$AF367,Data!$AE367+Data!$AF367+Data!$AG367&gt;11,Data!$AE367+Data!$AF367&lt;2,Data!$Q367&gt;=18),"3",IF((Data!$AE367&gt;3*Data!$AF367),"1.3",IF(AND(Data!$AF367&gt;3*Data!$AE367,Data!$AF367&gt;2),"2.3","3.3")))))</f>
        <v>1</v>
      </c>
      <c r="BC367" s="30" t="str">
        <f>IF(AND(Data!$AL367&gt;Data!$AM367,Data!$AL367&gt;Data!$AN367),"1",IF(AND(Data!$AM367&gt;Data!$AL367,Data!$AM367&gt;Data!$AN367),IF(Data!$AM367&lt;2.5*Data!$AL367,"1.2",IF(OR(Data!$AL367&gt;2.5,Data!$AL367+Data!$AM367+Data!$AN367&lt;9),"2.2","2")),IF(AND(Data!$AN367&gt;3.5*Data!$AL367,Data!$AN367&gt;3.5*Data!$AM367,Data!$AL367+Data!$AM367+Data!$AN367&gt;11,Data!$AL367+Data!$AM367&lt;2,Data!$U367&gt;=18),"3",IF((Data!$AL367&gt;3*Data!$AM367),"1.3",IF(AND(Data!$AM367&gt;3*Data!$AL367,Data!$AM367&gt;2),"2.3","3.3")))))</f>
        <v>1</v>
      </c>
      <c r="BD367" s="30" t="str">
        <f>IF(AND(Data!$AS367&gt;Data!$AT367,Data!$AS367&gt;Data!$AU367),"1",IF(AND(Data!$AT367&gt;Data!$AS367,Data!$AT367&gt;Data!$AU367),IF(Data!$AT367&lt;2.5*Data!$AS367,"1.2",IF(OR(Data!$AS367&gt;2.5,Data!$AS367+Data!$AT367+Data!$AU367&lt;9),"2.2","2")),IF(AND(Data!$AU367&gt;3.5*Data!$AS367,Data!$AU367&gt;3.5*Data!$AT367,Data!$AS367+Data!$AT367+Data!$AU367&gt;11,Data!$AS367+Data!$AT367&lt;2,Data!$Y367&gt;=18),"3",IF((Data!$AS367&gt;3*Data!$AT367),"1.3",IF(AND(Data!$AT367&gt;3*Data!$AS367,Data!$AT367&gt;2),"2.3","3.3")))))</f>
        <v>2.3</v>
      </c>
      <c r="BE367" s="30" t="str">
        <f t="array" ref="BE367">XLOOKUP(Data!$O367,Data!$K367:$N367,$K$1:$N$1,"?",0,1)&amp;XLOOKUP(Data!$P367,Data!$K367:$N367,$K$1:$N$1,"?",0,1)&amp;XLOOKUP(Data!$Q367,Data!$K367:$N367,$K$1:$N$1,"?",0,1)</f>
        <v>CDS</v>
      </c>
      <c r="BF367" s="30" t="str">
        <f t="array" ref="BF367">XLOOKUP(Data!$S367,Data!$C367:$F367,$C$1:$F$1,"?",0,1)&amp;XLOOKUP(Data!$T367,Data!$C367:$F367,$C$1:$F$1,"?",0,1)&amp;XLOOKUP(Data!$U367,Data!$C367:$F367,$C$1:$F$1,"?",0,1)</f>
        <v>CDD</v>
      </c>
      <c r="BG367" s="30" t="str">
        <f t="array" ref="BG367">XLOOKUP(Data!$W367,Data!$G367:$J367,$G$1:$J$1,"?",0,1)&amp;XLOOKUP(Data!$X367,Data!$G367:$J367,$G$1:$J$1,"?",0,1)&amp;XLOOKUP(Data!$Y367,Data!$G367:$J367,$G$1:$J$1,"?",0,1)</f>
        <v>CDS</v>
      </c>
      <c r="BH367" s="30" t="str">
        <f>VLOOKUP(LEFT(Data!$BE367,Data!$BB367),'Key 2'!$A$1:$C$40,2,FALSE)</f>
        <v>C</v>
      </c>
      <c r="BI367" s="30" t="str">
        <f>VLOOKUP(LEFT(Data!$BF367,Data!$BC367),'Key 2'!$A$1:$C$40,2,FALSE)</f>
        <v>C</v>
      </c>
      <c r="BJ367" s="30" t="str">
        <f>VLOOKUP(LEFT(Data!$BG367,Data!$BD367),'Key 2'!$A$1:$C$40,2,FALSE)</f>
        <v>DC</v>
      </c>
      <c r="BK367" s="30" t="str">
        <f>IF(AND(Data!$AV367&gt;=15,Data!$O367&gt;=20),"DG",IF(AND(Data!$AW367&gt;=15,Data!$S367&gt;=20),"MG",IF(AND(Data!$AV367&gt;=15,Data!$W367&gt;=20),"LG","0")))</f>
        <v>DG</v>
      </c>
      <c r="BL367" s="30" t="str">
        <f>IF(AND(Data!$BK367="DG",Data!$AW367&gt;=15,Data!$S367&gt;=20,Data!$BH367&lt;&gt;Data!$BI367),"MG","LG")</f>
        <v>LG</v>
      </c>
      <c r="BM367" s="30" t="str">
        <f>IF(Data!$BK367="DG",Data!$BH367,IF(Data!$BK367="MG",Data!$BI367,Data!$BJ367))</f>
        <v>C</v>
      </c>
      <c r="BN367" s="30" t="str">
        <f>IF(Data!$BL367="DG",Data!$BH367,IF(Data!$BL367="MG",Data!$BI367,Data!$BJ367))</f>
        <v>DC</v>
      </c>
      <c r="BO367" s="41"/>
      <c r="BP367" s="41"/>
      <c r="BQ367" s="41"/>
      <c r="BR367" s="41"/>
      <c r="BS367" s="41"/>
      <c r="BT367" s="41" t="str">
        <f>VLOOKUP(Data!$BR367,'Key 1'!$B$1:$D$15,2,FALSE)</f>
        <v>TI</v>
      </c>
      <c r="BU367" s="41" t="str">
        <f>VLOOKUP(Data!$BS367,'Key 1'!$B$1:$D$15,2,FALSE)</f>
        <v>TI</v>
      </c>
      <c r="BV367" s="41">
        <f>VLOOKUP(Data!$BR367,'Key 1'!$B$1:$D$15,3,FALSE)</f>
        <v>0</v>
      </c>
      <c r="BW367" s="41">
        <f>VLOOKUP(Data!$BS367,'Key 1'!$B$1:$D$15,3,FALSE)</f>
        <v>0</v>
      </c>
      <c r="BX367" s="41" t="str">
        <f>IF(Data!$BK367="DG",IF(INT(Data!$BB367)-Data!$BB367&lt;0,"Low","High"),IF(Data!$BK367="MG",IF(INT(Data!$BC367)-Data!$BC367&lt;0,"Low","High"),IF(Data!$BK367="LG",IF(INT(Data!$BD367)-Data!$BD367&lt;0,"Low","High"),"High")))</f>
        <v>High</v>
      </c>
      <c r="BY367" s="41" t="str">
        <f>IF(Data!$BL367="DG",IF(INT(Data!$BB367)-Data!$BB367&lt;0,"Low","High"),IF(Data!$BL367="MG",IF(INT(Data!$BC367)-Data!$BC367&lt;0,"Low","High"),IF(Data!$BL367="LG",IF(INT(Data!$BD367)-Data!$BD367&lt;0,"Low","High"),"High")))</f>
        <v>Low</v>
      </c>
      <c r="BZ367" s="41" t="str">
        <f>IF(AND(Data!$BX367="High",Data!$BY367="High"),"High","Low")</f>
        <v>Low</v>
      </c>
      <c r="CA367" s="41" t="str">
        <f>IF(AND(Data!$BM367=Data!$BT367,Data!$BN367=Data!$BU367),"Matched",IF(Data!$BM367=Data!$BT367,"Sec Missed", IF(Data!$BN367=Data!$BU367," Pri Missed", "Both Missed")))</f>
        <v>Both Missed</v>
      </c>
      <c r="CB367" s="42">
        <v>100.0</v>
      </c>
      <c r="CC367" s="42">
        <v>100.0</v>
      </c>
      <c r="CD367" s="42">
        <v>100.0</v>
      </c>
      <c r="CE367" s="43" t="s">
        <v>3</v>
      </c>
      <c r="CF367" s="43" t="s">
        <v>3</v>
      </c>
      <c r="CG367" s="43" t="s">
        <v>17</v>
      </c>
      <c r="CH367" s="45" t="s">
        <v>3</v>
      </c>
      <c r="CI367" s="43" t="s">
        <v>97</v>
      </c>
      <c r="CJ367" s="42">
        <v>100.0</v>
      </c>
      <c r="CK367" s="43" t="s">
        <v>17</v>
      </c>
      <c r="CL367" s="43" t="s">
        <v>98</v>
      </c>
      <c r="CM367" s="42">
        <v>100.0</v>
      </c>
      <c r="CN367" s="43" t="s">
        <v>104</v>
      </c>
      <c r="CO367" s="1"/>
      <c r="CP367" s="1"/>
      <c r="CQ367" s="1"/>
      <c r="CR367" s="1"/>
      <c r="CS367" s="1"/>
      <c r="CT367" s="1"/>
      <c r="CU367" s="1"/>
    </row>
    <row r="368" ht="48.0" customHeight="1">
      <c r="A368" s="28">
        <v>2122.0</v>
      </c>
      <c r="B368" s="28">
        <v>28.0</v>
      </c>
      <c r="C368" s="28">
        <v>14.0</v>
      </c>
      <c r="D368" s="28">
        <v>16.0</v>
      </c>
      <c r="E368" s="28">
        <v>7.0</v>
      </c>
      <c r="F368" s="28">
        <v>27.0</v>
      </c>
      <c r="G368" s="28">
        <v>14.0</v>
      </c>
      <c r="H368" s="28">
        <v>4.0</v>
      </c>
      <c r="I368" s="28">
        <v>18.0</v>
      </c>
      <c r="J368" s="28">
        <v>24.0</v>
      </c>
      <c r="K368" s="28">
        <v>14.5</v>
      </c>
      <c r="L368" s="28">
        <v>9.5</v>
      </c>
      <c r="M368" s="28">
        <v>11.0</v>
      </c>
      <c r="N368" s="28">
        <v>25.33333333333332</v>
      </c>
      <c r="O368" s="31">
        <f>LARGE(Data!$K368:$N368,1)</f>
        <v>25.33333333</v>
      </c>
      <c r="P368" s="31">
        <f>LARGE(Data!$K368:$N368,2)</f>
        <v>14.5</v>
      </c>
      <c r="Q368" s="31">
        <f>LARGE(Data!$K368:$N368,3)</f>
        <v>11</v>
      </c>
      <c r="R368" s="31">
        <f>LARGE(Data!$K368:$N368,4)</f>
        <v>9.5</v>
      </c>
      <c r="S368" s="32">
        <f>LARGE(Data!$C368:$F368,1)</f>
        <v>27</v>
      </c>
      <c r="T368" s="32">
        <f>LARGE(Data!$C368:$F368,2)</f>
        <v>16</v>
      </c>
      <c r="U368" s="32">
        <f>LARGE(Data!$C368:$F368,3)</f>
        <v>14</v>
      </c>
      <c r="V368" s="32">
        <f>LARGE(Data!$C368:$F368,4)</f>
        <v>7</v>
      </c>
      <c r="W368" s="33">
        <f>LARGE(Data!$G368:$J368,1)</f>
        <v>24</v>
      </c>
      <c r="X368" s="33">
        <f>LARGE(Data!$G368:$J368,2)</f>
        <v>18</v>
      </c>
      <c r="Y368" s="33">
        <f>LARGE(Data!$G368:$J368,3)</f>
        <v>14</v>
      </c>
      <c r="Z368" s="33">
        <f>LARGE(Data!$G368:$J368,4)</f>
        <v>4</v>
      </c>
      <c r="AA368" s="30">
        <f>Data!$O368-Data!$P368</f>
        <v>10.83333333</v>
      </c>
      <c r="AB368" s="30">
        <f>Data!$P368-Data!$Q368</f>
        <v>3.5</v>
      </c>
      <c r="AC368" s="30">
        <f>Data!$Q368-Data!$R368</f>
        <v>1.5</v>
      </c>
      <c r="AD368" s="30">
        <f>(Data!$AA368+Data!$AB368)/SUM(Data!$AA368:$AC368)</f>
        <v>0.9052631579</v>
      </c>
      <c r="AE368" s="31">
        <f>Data!$AA368^2/SQRT(Data!$AA368^2+Data!$AB368^2+Data!$AC368^2)</f>
        <v>10.22035185</v>
      </c>
      <c r="AF368" s="31">
        <f>Data!$AB368^2/SQRT(Data!$AA368^2+Data!$AB368^2+Data!$AC368^2)</f>
        <v>1.066787021</v>
      </c>
      <c r="AG368" s="31">
        <f>Data!$AC368^2/SQRT(Data!$AA368^2+Data!$AB368^2+Data!$AC368^2)</f>
        <v>0.1959404732</v>
      </c>
      <c r="AH368" s="30">
        <f>Data!$S368-Data!$T368</f>
        <v>11</v>
      </c>
      <c r="AI368" s="30">
        <f>Data!$T368-Data!$U368</f>
        <v>2</v>
      </c>
      <c r="AJ368" s="30">
        <f>Data!$U368-Data!$V368</f>
        <v>7</v>
      </c>
      <c r="AK368" s="30">
        <f>(Data!$AH368+Data!$AI368)/(Data!$AH368+Data!$AI368+Data!$AJ368)</f>
        <v>0.65</v>
      </c>
      <c r="AL368" s="32">
        <f>Data!$AH368^2/SQRT(Data!$AH368^2+Data!$AI368^2+Data!$AJ368^2)</f>
        <v>9.172986327</v>
      </c>
      <c r="AM368" s="32">
        <f>Data!$AI368^2/SQRT(Data!$AH368^2+Data!$AI368^2+Data!$AJ368^2)</f>
        <v>0.3032392174</v>
      </c>
      <c r="AN368" s="32">
        <f>Data!$AJ368^2/SQRT(Data!$AH368^2+Data!$AI368^2+Data!$AJ368^2)</f>
        <v>3.714680414</v>
      </c>
      <c r="AO368" s="30">
        <f>Data!$W368-Data!$X368</f>
        <v>6</v>
      </c>
      <c r="AP368" s="30">
        <f>Data!$X368-Data!$Y368</f>
        <v>4</v>
      </c>
      <c r="AQ368" s="30">
        <f>Data!$Y368-Data!$Z368</f>
        <v>10</v>
      </c>
      <c r="AR368" s="30">
        <f>(Data!$AO368+Data!$AP368)/(Data!$AO368+Data!$AP368+Data!$AQ368)</f>
        <v>0.5</v>
      </c>
      <c r="AS368" s="33">
        <f>Data!$AO368^2/SQRT(Data!$AO368^2+Data!$AP368^2+Data!$AQ368^2)</f>
        <v>2.91998558</v>
      </c>
      <c r="AT368" s="33">
        <f>Data!$AP368^2/SQRT(Data!$AO368^2+Data!$AP368^2+Data!$AQ368^2)</f>
        <v>1.297771369</v>
      </c>
      <c r="AU368" s="33">
        <f>Data!$AQ368^2/SQRT(Data!$AO368^2+Data!$AP368^2+Data!$AQ368^2)</f>
        <v>8.111071057</v>
      </c>
      <c r="AV368" s="34">
        <f>_xlfn.VAR.P(Data!$K368:$N368)</f>
        <v>38.3125</v>
      </c>
      <c r="AW368" s="35">
        <f>_xlfn.VAR.P(Data!$C368:$F368)</f>
        <v>51.5</v>
      </c>
      <c r="AX368" s="36">
        <f>_xlfn.VAR.P(Data!$G368:$J368)</f>
        <v>53</v>
      </c>
      <c r="AY368" s="46"/>
      <c r="AZ368" s="38"/>
      <c r="BA368" s="39"/>
      <c r="BB368" s="30" t="str">
        <f>IF(AND(Data!$AE368&gt;Data!$AF368,Data!$AE368&gt;Data!$AG368),"1",IF(AND(Data!$AF368&gt;Data!$AE368,Data!$AF368&gt;Data!$AG368),IF(Data!$AF368&lt;2.5*Data!$AE368,"1.2",IF(OR(Data!$AE368&gt;2.5,Data!$AE368+Data!$AF368+Data!$AG368&lt;9),"2.2","2")),IF(AND(Data!$AG368&gt;3.5*Data!$AE368,Data!$AG368&gt;3.5*Data!$AF368,Data!$AE368+Data!$AF368+Data!$AG368&gt;11,Data!$AE368+Data!$AF368&lt;2,Data!$Q368&gt;=18),"3",IF((Data!$AE368&gt;3*Data!$AF368),"1.3",IF(AND(Data!$AF368&gt;3*Data!$AE368,Data!$AF368&gt;2),"2.3","3.3")))))</f>
        <v>1</v>
      </c>
      <c r="BC368" s="30" t="str">
        <f>IF(AND(Data!$AL368&gt;Data!$AM368,Data!$AL368&gt;Data!$AN368),"1",IF(AND(Data!$AM368&gt;Data!$AL368,Data!$AM368&gt;Data!$AN368),IF(Data!$AM368&lt;2.5*Data!$AL368,"1.2",IF(OR(Data!$AL368&gt;2.5,Data!$AL368+Data!$AM368+Data!$AN368&lt;9),"2.2","2")),IF(AND(Data!$AN368&gt;3.5*Data!$AL368,Data!$AN368&gt;3.5*Data!$AM368,Data!$AL368+Data!$AM368+Data!$AN368&gt;11,Data!$AL368+Data!$AM368&lt;2,Data!$U368&gt;=18),"3",IF((Data!$AL368&gt;3*Data!$AM368),"1.3",IF(AND(Data!$AM368&gt;3*Data!$AL368,Data!$AM368&gt;2),"2.3","3.3")))))</f>
        <v>1</v>
      </c>
      <c r="BD368" s="30" t="str">
        <f>IF(AND(Data!$AS368&gt;Data!$AT368,Data!$AS368&gt;Data!$AU368),"1",IF(AND(Data!$AT368&gt;Data!$AS368,Data!$AT368&gt;Data!$AU368),IF(Data!$AT368&lt;2.5*Data!$AS368,"1.2",IF(OR(Data!$AS368&gt;2.5,Data!$AS368+Data!$AT368+Data!$AU368&lt;9),"2.2","2")),IF(AND(Data!$AU368&gt;3.5*Data!$AS368,Data!$AU368&gt;3.5*Data!$AT368,Data!$AS368+Data!$AT368+Data!$AU368&gt;11,Data!$AS368+Data!$AT368&lt;2,Data!$Y368&gt;=18),"3",IF((Data!$AS368&gt;3*Data!$AT368),"1.3",IF(AND(Data!$AT368&gt;3*Data!$AS368,Data!$AT368&gt;2),"2.3","3.3")))))</f>
        <v>3.3</v>
      </c>
      <c r="BE368" s="30" t="str">
        <f t="array" ref="BE368">XLOOKUP(Data!$O368,Data!$K368:$N368,$K$1:$N$1,"?",0,1)&amp;XLOOKUP(Data!$P368,Data!$K368:$N368,$K$1:$N$1,"?",0,1)&amp;XLOOKUP(Data!$Q368,Data!$K368:$N368,$K$1:$N$1,"?",0,1)</f>
        <v>CDS</v>
      </c>
      <c r="BF368" s="30" t="str">
        <f t="array" ref="BF368">XLOOKUP(Data!$S368,Data!$C368:$F368,$C$1:$F$1,"?",0,1)&amp;XLOOKUP(Data!$T368,Data!$C368:$F368,$C$1:$F$1,"?",0,1)&amp;XLOOKUP(Data!$U368,Data!$C368:$F368,$C$1:$F$1,"?",0,1)</f>
        <v>CID</v>
      </c>
      <c r="BG368" s="30" t="str">
        <f t="array" ref="BG368">XLOOKUP(Data!$W368,Data!$G368:$J368,$G$1:$J$1,"?",0,1)&amp;XLOOKUP(Data!$X368,Data!$G368:$J368,$G$1:$J$1,"?",0,1)&amp;XLOOKUP(Data!$Y368,Data!$G368:$J368,$G$1:$J$1,"?",0,1)</f>
        <v>CSD</v>
      </c>
      <c r="BH368" s="30" t="str">
        <f>VLOOKUP(LEFT(Data!$BE368,Data!$BB368),'Key 2'!$A$1:$C$40,2,FALSE)</f>
        <v>C</v>
      </c>
      <c r="BI368" s="30" t="str">
        <f>VLOOKUP(LEFT(Data!$BF368,Data!$BC368),'Key 2'!$A$1:$C$40,2,FALSE)</f>
        <v>C</v>
      </c>
      <c r="BJ368" s="30" t="str">
        <f>VLOOKUP(LEFT(Data!$BG368,Data!$BD368),'Key 2'!$A$1:$C$40,2,FALSE)</f>
        <v>DSC</v>
      </c>
      <c r="BK368" s="30" t="str">
        <f>IF(AND(Data!$AV368&gt;=15,Data!$O368&gt;=20),"DG",IF(AND(Data!$AW368&gt;=15,Data!$S368&gt;=20),"MG",IF(AND(Data!$AV368&gt;=15,Data!$W368&gt;=20),"LG","0")))</f>
        <v>DG</v>
      </c>
      <c r="BL368" s="30" t="str">
        <f>IF(AND(Data!$BK368="DG",Data!$AW368&gt;=15,Data!$S368&gt;=20,Data!$BH368&lt;&gt;Data!$BI368),"MG","LG")</f>
        <v>LG</v>
      </c>
      <c r="BM368" s="30" t="str">
        <f>IF(Data!$BK368="DG",Data!$BH368,IF(Data!$BK368="MG",Data!$BI368,Data!$BJ368))</f>
        <v>C</v>
      </c>
      <c r="BN368" s="30" t="str">
        <f>IF(Data!$BL368="DG",Data!$BH368,IF(Data!$BL368="MG",Data!$BI368,Data!$BJ368))</f>
        <v>DSC</v>
      </c>
      <c r="BO368" s="41"/>
      <c r="BP368" s="41"/>
      <c r="BQ368" s="41"/>
      <c r="BR368" s="41"/>
      <c r="BS368" s="41"/>
      <c r="BT368" s="41" t="str">
        <f>VLOOKUP(Data!$BR368,'Key 1'!$B$1:$D$15,2,FALSE)</f>
        <v>TI</v>
      </c>
      <c r="BU368" s="41" t="str">
        <f>VLOOKUP(Data!$BS368,'Key 1'!$B$1:$D$15,2,FALSE)</f>
        <v>TI</v>
      </c>
      <c r="BV368" s="41">
        <f>VLOOKUP(Data!$BR368,'Key 1'!$B$1:$D$15,3,FALSE)</f>
        <v>0</v>
      </c>
      <c r="BW368" s="41">
        <f>VLOOKUP(Data!$BS368,'Key 1'!$B$1:$D$15,3,FALSE)</f>
        <v>0</v>
      </c>
      <c r="BX368" s="41" t="str">
        <f>IF(Data!$BK368="DG",IF(INT(Data!$BB368)-Data!$BB368&lt;0,"Low","High"),IF(Data!$BK368="MG",IF(INT(Data!$BC368)-Data!$BC368&lt;0,"Low","High"),IF(Data!$BK368="LG",IF(INT(Data!$BD368)-Data!$BD368&lt;0,"Low","High"),"High")))</f>
        <v>High</v>
      </c>
      <c r="BY368" s="41" t="str">
        <f>IF(Data!$BL368="DG",IF(INT(Data!$BB368)-Data!$BB368&lt;0,"Low","High"),IF(Data!$BL368="MG",IF(INT(Data!$BC368)-Data!$BC368&lt;0,"Low","High"),IF(Data!$BL368="LG",IF(INT(Data!$BD368)-Data!$BD368&lt;0,"Low","High"),"High")))</f>
        <v>Low</v>
      </c>
      <c r="BZ368" s="41" t="str">
        <f>IF(AND(Data!$BX368="High",Data!$BY368="High"),"High","Low")</f>
        <v>Low</v>
      </c>
      <c r="CA368" s="41" t="str">
        <f>IF(AND(Data!$BM368=Data!$BT368,Data!$BN368=Data!$BU368),"Matched",IF(Data!$BM368=Data!$BT368,"Sec Missed", IF(Data!$BN368=Data!$BU368," Pri Missed", "Both Missed")))</f>
        <v>Both Missed</v>
      </c>
      <c r="CB368" s="42">
        <v>100.0</v>
      </c>
      <c r="CC368" s="42">
        <v>100.0</v>
      </c>
      <c r="CD368" s="42">
        <v>100.0</v>
      </c>
      <c r="CE368" s="43" t="s">
        <v>3</v>
      </c>
      <c r="CF368" s="43" t="s">
        <v>3</v>
      </c>
      <c r="CG368" s="43" t="s">
        <v>3</v>
      </c>
      <c r="CH368" s="45" t="s">
        <v>3</v>
      </c>
      <c r="CI368" s="43" t="s">
        <v>97</v>
      </c>
      <c r="CJ368" s="42">
        <v>100.0</v>
      </c>
      <c r="CK368" s="43" t="s">
        <v>3</v>
      </c>
      <c r="CL368" s="43" t="s">
        <v>98</v>
      </c>
      <c r="CM368" s="42">
        <v>100.0</v>
      </c>
      <c r="CN368" s="43" t="s">
        <v>103</v>
      </c>
      <c r="CO368" s="1"/>
      <c r="CP368" s="1"/>
      <c r="CQ368" s="1"/>
      <c r="CR368" s="1"/>
      <c r="CS368" s="1"/>
      <c r="CT368" s="1"/>
      <c r="CU368" s="1"/>
    </row>
    <row r="369" ht="48.0" customHeight="1">
      <c r="A369" s="28">
        <v>2123.0</v>
      </c>
      <c r="B369" s="28">
        <v>28.0</v>
      </c>
      <c r="C369" s="28">
        <v>16.0</v>
      </c>
      <c r="D369" s="28">
        <v>23.5</v>
      </c>
      <c r="E369" s="28">
        <v>11.0</v>
      </c>
      <c r="F369" s="28">
        <v>16.0</v>
      </c>
      <c r="G369" s="28">
        <v>12.0</v>
      </c>
      <c r="H369" s="28">
        <v>16.0</v>
      </c>
      <c r="I369" s="28">
        <v>15.0</v>
      </c>
      <c r="J369" s="28">
        <v>16.0</v>
      </c>
      <c r="K369" s="28">
        <v>14.5</v>
      </c>
      <c r="L369" s="28">
        <v>20.0</v>
      </c>
      <c r="M369" s="28">
        <v>12.0</v>
      </c>
      <c r="N369" s="28">
        <v>16.0</v>
      </c>
      <c r="O369" s="31">
        <f>LARGE(Data!$K369:$N369,1)</f>
        <v>20</v>
      </c>
      <c r="P369" s="31">
        <f>LARGE(Data!$K369:$N369,2)</f>
        <v>16</v>
      </c>
      <c r="Q369" s="31">
        <f>LARGE(Data!$K369:$N369,3)</f>
        <v>14.5</v>
      </c>
      <c r="R369" s="31">
        <f>LARGE(Data!$K369:$N369,4)</f>
        <v>12</v>
      </c>
      <c r="S369" s="32">
        <f>LARGE(Data!$C369:$F369,1)</f>
        <v>23.5</v>
      </c>
      <c r="T369" s="32">
        <f>LARGE(Data!$C369:$F369,2)</f>
        <v>16</v>
      </c>
      <c r="U369" s="32">
        <f>LARGE(Data!$C369:$F369,3)</f>
        <v>16</v>
      </c>
      <c r="V369" s="32">
        <f>LARGE(Data!$C369:$F369,4)</f>
        <v>11</v>
      </c>
      <c r="W369" s="33">
        <f>LARGE(Data!$G369:$J369,1)</f>
        <v>16</v>
      </c>
      <c r="X369" s="33">
        <f>LARGE(Data!$G369:$J369,2)</f>
        <v>16</v>
      </c>
      <c r="Y369" s="33">
        <f>LARGE(Data!$G369:$J369,3)</f>
        <v>15</v>
      </c>
      <c r="Z369" s="33">
        <f>LARGE(Data!$G369:$J369,4)</f>
        <v>12</v>
      </c>
      <c r="AA369" s="30">
        <f>Data!$O369-Data!$P369</f>
        <v>4</v>
      </c>
      <c r="AB369" s="30">
        <f>Data!$P369-Data!$Q369</f>
        <v>1.5</v>
      </c>
      <c r="AC369" s="30">
        <f>Data!$Q369-Data!$R369</f>
        <v>2.5</v>
      </c>
      <c r="AD369" s="30">
        <f>(Data!$AA369+Data!$AB369)/SUM(Data!$AA369:$AC369)</f>
        <v>0.6875</v>
      </c>
      <c r="AE369" s="31">
        <f>Data!$AA369^2/SQRT(Data!$AA369^2+Data!$AB369^2+Data!$AC369^2)</f>
        <v>3.232488143</v>
      </c>
      <c r="AF369" s="31">
        <f>Data!$AB369^2/SQRT(Data!$AA369^2+Data!$AB369^2+Data!$AC369^2)</f>
        <v>0.454568645</v>
      </c>
      <c r="AG369" s="31">
        <f>Data!$AC369^2/SQRT(Data!$AA369^2+Data!$AB369^2+Data!$AC369^2)</f>
        <v>1.262690681</v>
      </c>
      <c r="AH369" s="30">
        <f>Data!$S369-Data!$T369</f>
        <v>7.5</v>
      </c>
      <c r="AI369" s="30">
        <f>Data!$T369-Data!$U369</f>
        <v>0</v>
      </c>
      <c r="AJ369" s="30">
        <f>Data!$U369-Data!$V369</f>
        <v>5</v>
      </c>
      <c r="AK369" s="30">
        <f>(Data!$AH369+Data!$AI369)/(Data!$AH369+Data!$AI369+Data!$AJ369)</f>
        <v>0.6</v>
      </c>
      <c r="AL369" s="32">
        <f>Data!$AH369^2/SQRT(Data!$AH369^2+Data!$AI369^2+Data!$AJ369^2)</f>
        <v>6.240377208</v>
      </c>
      <c r="AM369" s="32">
        <f>Data!$AI369^2/SQRT(Data!$AH369^2+Data!$AI369^2+Data!$AJ369^2)</f>
        <v>0</v>
      </c>
      <c r="AN369" s="32">
        <f>Data!$AJ369^2/SQRT(Data!$AH369^2+Data!$AI369^2+Data!$AJ369^2)</f>
        <v>2.773500981</v>
      </c>
      <c r="AO369" s="30">
        <f>Data!$W369-Data!$X369</f>
        <v>0</v>
      </c>
      <c r="AP369" s="30">
        <f>Data!$X369-Data!$Y369</f>
        <v>1</v>
      </c>
      <c r="AQ369" s="30">
        <f>Data!$Y369-Data!$Z369</f>
        <v>3</v>
      </c>
      <c r="AR369" s="30">
        <f>(Data!$AO369+Data!$AP369)/(Data!$AO369+Data!$AP369+Data!$AQ369)</f>
        <v>0.25</v>
      </c>
      <c r="AS369" s="33">
        <f>Data!$AO369^2/SQRT(Data!$AO369^2+Data!$AP369^2+Data!$AQ369^2)</f>
        <v>0</v>
      </c>
      <c r="AT369" s="33">
        <f>Data!$AP369^2/SQRT(Data!$AO369^2+Data!$AP369^2+Data!$AQ369^2)</f>
        <v>0.316227766</v>
      </c>
      <c r="AU369" s="33">
        <f>Data!$AQ369^2/SQRT(Data!$AO369^2+Data!$AP369^2+Data!$AQ369^2)</f>
        <v>2.846049894</v>
      </c>
      <c r="AV369" s="34">
        <f>_xlfn.VAR.P(Data!$K369:$N369)</f>
        <v>8.421875</v>
      </c>
      <c r="AW369" s="35">
        <f>_xlfn.VAR.P(Data!$C369:$F369)</f>
        <v>19.921875</v>
      </c>
      <c r="AX369" s="36">
        <f>_xlfn.VAR.P(Data!$G369:$J369)</f>
        <v>2.6875</v>
      </c>
      <c r="AY369" s="46"/>
      <c r="AZ369" s="38"/>
      <c r="BA369" s="39"/>
      <c r="BB369" s="30" t="str">
        <f>IF(AND(Data!$AE369&gt;Data!$AF369,Data!$AE369&gt;Data!$AG369),"1",IF(AND(Data!$AF369&gt;Data!$AE369,Data!$AF369&gt;Data!$AG369),IF(Data!$AF369&lt;2.5*Data!$AE369,"1.2",IF(OR(Data!$AE369&gt;2.5,Data!$AE369+Data!$AF369+Data!$AG369&lt;9),"2.2","2")),IF(AND(Data!$AG369&gt;3.5*Data!$AE369,Data!$AG369&gt;3.5*Data!$AF369,Data!$AE369+Data!$AF369+Data!$AG369&gt;11,Data!$AE369+Data!$AF369&lt;2,Data!$Q369&gt;=18),"3",IF((Data!$AE369&gt;3*Data!$AF369),"1.3",IF(AND(Data!$AF369&gt;3*Data!$AE369,Data!$AF369&gt;2),"2.3","3.3")))))</f>
        <v>1</v>
      </c>
      <c r="BC369" s="30" t="str">
        <f>IF(AND(Data!$AL369&gt;Data!$AM369,Data!$AL369&gt;Data!$AN369),"1",IF(AND(Data!$AM369&gt;Data!$AL369,Data!$AM369&gt;Data!$AN369),IF(Data!$AM369&lt;2.5*Data!$AL369,"1.2",IF(OR(Data!$AL369&gt;2.5,Data!$AL369+Data!$AM369+Data!$AN369&lt;9),"2.2","2")),IF(AND(Data!$AN369&gt;3.5*Data!$AL369,Data!$AN369&gt;3.5*Data!$AM369,Data!$AL369+Data!$AM369+Data!$AN369&gt;11,Data!$AL369+Data!$AM369&lt;2,Data!$U369&gt;=18),"3",IF((Data!$AL369&gt;3*Data!$AM369),"1.3",IF(AND(Data!$AM369&gt;3*Data!$AL369,Data!$AM369&gt;2),"2.3","3.3")))))</f>
        <v>1</v>
      </c>
      <c r="BD369" s="30" t="str">
        <f>IF(AND(Data!$AS369&gt;Data!$AT369,Data!$AS369&gt;Data!$AU369),"1",IF(AND(Data!$AT369&gt;Data!$AS369,Data!$AT369&gt;Data!$AU369),IF(Data!$AT369&lt;2.5*Data!$AS369,"1.2",IF(OR(Data!$AS369&gt;2.5,Data!$AS369+Data!$AT369+Data!$AU369&lt;9),"2.2","2")),IF(AND(Data!$AU369&gt;3.5*Data!$AS369,Data!$AU369&gt;3.5*Data!$AT369,Data!$AS369+Data!$AT369+Data!$AU369&gt;11,Data!$AS369+Data!$AT369&lt;2,Data!$Y369&gt;=18),"3",IF((Data!$AS369&gt;3*Data!$AT369),"1.3",IF(AND(Data!$AT369&gt;3*Data!$AS369,Data!$AT369&gt;2),"2.3","3.3")))))</f>
        <v>3.3</v>
      </c>
      <c r="BE369" s="30" t="str">
        <f t="array" ref="BE369">XLOOKUP(Data!$O369,Data!$K369:$N369,$K$1:$N$1,"?",0,1)&amp;XLOOKUP(Data!$P369,Data!$K369:$N369,$K$1:$N$1,"?",0,1)&amp;XLOOKUP(Data!$Q369,Data!$K369:$N369,$K$1:$N$1,"?",0,1)</f>
        <v>ICD</v>
      </c>
      <c r="BF369" s="30" t="str">
        <f t="array" ref="BF369">XLOOKUP(Data!$S369,Data!$C369:$F369,$C$1:$F$1,"?",0,1)&amp;XLOOKUP(Data!$T369,Data!$C369:$F369,$C$1:$F$1,"?",0,1)&amp;XLOOKUP(Data!$U369,Data!$C369:$F369,$C$1:$F$1,"?",0,1)</f>
        <v>IDD</v>
      </c>
      <c r="BG369" s="30" t="str">
        <f t="array" ref="BG369">XLOOKUP(Data!$W369,Data!$G369:$J369,$G$1:$J$1,"?",0,1)&amp;XLOOKUP(Data!$X369,Data!$G369:$J369,$G$1:$J$1,"?",0,1)&amp;XLOOKUP(Data!$Y369,Data!$G369:$J369,$G$1:$J$1,"?",0,1)</f>
        <v>IIS</v>
      </c>
      <c r="BH369" s="30" t="str">
        <f>VLOOKUP(LEFT(Data!$BE369,Data!$BB369),'Key 2'!$A$1:$C$40,2,FALSE)</f>
        <v>I</v>
      </c>
      <c r="BI369" s="30" t="str">
        <f>VLOOKUP(LEFT(Data!$BF369,Data!$BC369),'Key 2'!$A$1:$C$40,2,FALSE)</f>
        <v>I</v>
      </c>
      <c r="BJ369" s="30" t="str">
        <f>VLOOKUP(LEFT(Data!$BG369,Data!$BD369),'Key 2'!$A$1:$C$40,2,FALSE)</f>
        <v>#N/A</v>
      </c>
      <c r="BK369" s="30" t="str">
        <f>IF(AND(Data!$AV369&gt;=15,Data!$O369&gt;=20),"DG",IF(AND(Data!$AW369&gt;=15,Data!$S369&gt;=20),"MG",IF(AND(Data!$AV369&gt;=15,Data!$W369&gt;=20),"LG","0")))</f>
        <v>MG</v>
      </c>
      <c r="BL369" s="30" t="str">
        <f>IF(AND(Data!$BK369="DG",Data!$AW369&gt;=15,Data!$S369&gt;=20,Data!$BH369&lt;&gt;Data!$BI369),"MG","LG")</f>
        <v>LG</v>
      </c>
      <c r="BM369" s="30" t="str">
        <f>IF(Data!$BK369="DG",Data!$BH369,IF(Data!$BK369="MG",Data!$BI369,Data!$BJ369))</f>
        <v>I</v>
      </c>
      <c r="BN369" s="30" t="str">
        <f>IF(Data!$BL369="DG",Data!$BH369,IF(Data!$BL369="MG",Data!$BI369,Data!$BJ369))</f>
        <v>#N/A</v>
      </c>
      <c r="BO369" s="41"/>
      <c r="BP369" s="41"/>
      <c r="BQ369" s="41"/>
      <c r="BR369" s="41"/>
      <c r="BS369" s="41"/>
      <c r="BT369" s="41" t="str">
        <f>VLOOKUP(Data!$BR369,'Key 1'!$B$1:$D$15,2,FALSE)</f>
        <v>TI</v>
      </c>
      <c r="BU369" s="41" t="str">
        <f>VLOOKUP(Data!$BS369,'Key 1'!$B$1:$D$15,2,FALSE)</f>
        <v>TI</v>
      </c>
      <c r="BV369" s="41">
        <f>VLOOKUP(Data!$BR369,'Key 1'!$B$1:$D$15,3,FALSE)</f>
        <v>0</v>
      </c>
      <c r="BW369" s="41">
        <f>VLOOKUP(Data!$BS369,'Key 1'!$B$1:$D$15,3,FALSE)</f>
        <v>0</v>
      </c>
      <c r="BX369" s="41" t="str">
        <f>IF(Data!$BK369="DG",IF(INT(Data!$BB369)-Data!$BB369&lt;0,"Low","High"),IF(Data!$BK369="MG",IF(INT(Data!$BC369)-Data!$BC369&lt;0,"Low","High"),IF(Data!$BK369="LG",IF(INT(Data!$BD369)-Data!$BD369&lt;0,"Low","High"),"High")))</f>
        <v>High</v>
      </c>
      <c r="BY369" s="41" t="str">
        <f>IF(Data!$BL369="DG",IF(INT(Data!$BB369)-Data!$BB369&lt;0,"Low","High"),IF(Data!$BL369="MG",IF(INT(Data!$BC369)-Data!$BC369&lt;0,"Low","High"),IF(Data!$BL369="LG",IF(INT(Data!$BD369)-Data!$BD369&lt;0,"Low","High"),"High")))</f>
        <v>Low</v>
      </c>
      <c r="BZ369" s="41" t="str">
        <f>IF(AND(Data!$BX369="High",Data!$BY369="High"),"High","Low")</f>
        <v>Low</v>
      </c>
      <c r="CA369" s="41" t="str">
        <f>IF(AND(Data!$BM369=Data!$BT369,Data!$BN369=Data!$BU369),"Matched",IF(Data!$BM369=Data!$BT369,"Sec Missed", IF(Data!$BN369=Data!$BU369," Pri Missed", "Both Missed")))</f>
        <v>#N/A</v>
      </c>
      <c r="CB369" s="43" t="s">
        <v>100</v>
      </c>
      <c r="CC369" s="42">
        <v>100.0</v>
      </c>
      <c r="CD369" s="43" t="s">
        <v>100</v>
      </c>
      <c r="CE369" s="44"/>
      <c r="CF369" s="43" t="s">
        <v>1</v>
      </c>
      <c r="CG369" s="44"/>
      <c r="CH369" s="45" t="s">
        <v>1</v>
      </c>
      <c r="CI369" s="43" t="s">
        <v>102</v>
      </c>
      <c r="CJ369" s="42">
        <v>100.0</v>
      </c>
      <c r="CK369" s="43" t="s">
        <v>1</v>
      </c>
      <c r="CL369" s="43" t="s">
        <v>102</v>
      </c>
      <c r="CM369" s="42">
        <v>100.0</v>
      </c>
      <c r="CN369" s="43" t="s">
        <v>99</v>
      </c>
      <c r="CO369" s="1"/>
      <c r="CP369" s="1"/>
      <c r="CQ369" s="1"/>
      <c r="CR369" s="1"/>
      <c r="CS369" s="1"/>
      <c r="CT369" s="1"/>
      <c r="CU369" s="1"/>
    </row>
    <row r="370" ht="48.0" customHeight="1">
      <c r="A370" s="28">
        <v>2125.0</v>
      </c>
      <c r="B370" s="28">
        <v>22.5</v>
      </c>
      <c r="C370" s="28">
        <v>19.0</v>
      </c>
      <c r="D370" s="28">
        <v>14.0</v>
      </c>
      <c r="E370" s="28">
        <v>3.0</v>
      </c>
      <c r="F370" s="28">
        <v>23.0</v>
      </c>
      <c r="G370" s="28">
        <v>25.0</v>
      </c>
      <c r="H370" s="28">
        <v>20.0</v>
      </c>
      <c r="I370" s="28">
        <v>7.0</v>
      </c>
      <c r="J370" s="28">
        <v>22.0</v>
      </c>
      <c r="K370" s="28">
        <v>22.0</v>
      </c>
      <c r="L370" s="28">
        <v>16.0</v>
      </c>
      <c r="M370" s="28">
        <v>4.0</v>
      </c>
      <c r="N370" s="28">
        <v>23.0</v>
      </c>
      <c r="O370" s="31">
        <f>LARGE(Data!$K370:$N370,1)</f>
        <v>23</v>
      </c>
      <c r="P370" s="31">
        <f>LARGE(Data!$K370:$N370,2)</f>
        <v>22</v>
      </c>
      <c r="Q370" s="31">
        <f>LARGE(Data!$K370:$N370,3)</f>
        <v>16</v>
      </c>
      <c r="R370" s="31">
        <f>LARGE(Data!$K370:$N370,4)</f>
        <v>4</v>
      </c>
      <c r="S370" s="32">
        <f>LARGE(Data!$C370:$F370,1)</f>
        <v>23</v>
      </c>
      <c r="T370" s="32">
        <f>LARGE(Data!$C370:$F370,2)</f>
        <v>19</v>
      </c>
      <c r="U370" s="32">
        <f>LARGE(Data!$C370:$F370,3)</f>
        <v>14</v>
      </c>
      <c r="V370" s="32">
        <f>LARGE(Data!$C370:$F370,4)</f>
        <v>3</v>
      </c>
      <c r="W370" s="33">
        <f>LARGE(Data!$G370:$J370,1)</f>
        <v>25</v>
      </c>
      <c r="X370" s="33">
        <f>LARGE(Data!$G370:$J370,2)</f>
        <v>22</v>
      </c>
      <c r="Y370" s="33">
        <f>LARGE(Data!$G370:$J370,3)</f>
        <v>20</v>
      </c>
      <c r="Z370" s="33">
        <f>LARGE(Data!$G370:$J370,4)</f>
        <v>7</v>
      </c>
      <c r="AA370" s="30">
        <f>Data!$O370-Data!$P370</f>
        <v>1</v>
      </c>
      <c r="AB370" s="30">
        <f>Data!$P370-Data!$Q370</f>
        <v>6</v>
      </c>
      <c r="AC370" s="30">
        <f>Data!$Q370-Data!$R370</f>
        <v>12</v>
      </c>
      <c r="AD370" s="30">
        <f>(Data!$AA370+Data!$AB370)/SUM(Data!$AA370:$AC370)</f>
        <v>0.3684210526</v>
      </c>
      <c r="AE370" s="31">
        <f>Data!$AA370^2/SQRT(Data!$AA370^2+Data!$AB370^2+Data!$AC370^2)</f>
        <v>0.07432941462</v>
      </c>
      <c r="AF370" s="31">
        <f>Data!$AB370^2/SQRT(Data!$AA370^2+Data!$AB370^2+Data!$AC370^2)</f>
        <v>2.675858926</v>
      </c>
      <c r="AG370" s="31">
        <f>Data!$AC370^2/SQRT(Data!$AA370^2+Data!$AB370^2+Data!$AC370^2)</f>
        <v>10.70343571</v>
      </c>
      <c r="AH370" s="30">
        <f>Data!$S370-Data!$T370</f>
        <v>4</v>
      </c>
      <c r="AI370" s="30">
        <f>Data!$T370-Data!$U370</f>
        <v>5</v>
      </c>
      <c r="AJ370" s="30">
        <f>Data!$U370-Data!$V370</f>
        <v>11</v>
      </c>
      <c r="AK370" s="30">
        <f>(Data!$AH370+Data!$AI370)/(Data!$AH370+Data!$AI370+Data!$AJ370)</f>
        <v>0.45</v>
      </c>
      <c r="AL370" s="32">
        <f>Data!$AH370^2/SQRT(Data!$AH370^2+Data!$AI370^2+Data!$AJ370^2)</f>
        <v>1.257078722</v>
      </c>
      <c r="AM370" s="32">
        <f>Data!$AI370^2/SQRT(Data!$AH370^2+Data!$AI370^2+Data!$AJ370^2)</f>
        <v>1.964185503</v>
      </c>
      <c r="AN370" s="32">
        <f>Data!$AJ370^2/SQRT(Data!$AH370^2+Data!$AI370^2+Data!$AJ370^2)</f>
        <v>9.506657836</v>
      </c>
      <c r="AO370" s="30">
        <f>Data!$W370-Data!$X370</f>
        <v>3</v>
      </c>
      <c r="AP370" s="30">
        <f>Data!$X370-Data!$Y370</f>
        <v>2</v>
      </c>
      <c r="AQ370" s="30">
        <f>Data!$Y370-Data!$Z370</f>
        <v>13</v>
      </c>
      <c r="AR370" s="30">
        <f>(Data!$AO370+Data!$AP370)/(Data!$AO370+Data!$AP370+Data!$AQ370)</f>
        <v>0.2777777778</v>
      </c>
      <c r="AS370" s="33">
        <f>Data!$AO370^2/SQRT(Data!$AO370^2+Data!$AP370^2+Data!$AQ370^2)</f>
        <v>0.667124385</v>
      </c>
      <c r="AT370" s="33">
        <f>Data!$AP370^2/SQRT(Data!$AO370^2+Data!$AP370^2+Data!$AQ370^2)</f>
        <v>0.2964997267</v>
      </c>
      <c r="AU370" s="33">
        <f>Data!$AQ370^2/SQRT(Data!$AO370^2+Data!$AP370^2+Data!$AQ370^2)</f>
        <v>12.52711345</v>
      </c>
      <c r="AV370" s="34">
        <f>_xlfn.VAR.P(Data!$K370:$N370)</f>
        <v>57.1875</v>
      </c>
      <c r="AW370" s="50">
        <f>_xlfn.VAR.P(Data!$C370:$F370)</f>
        <v>56.1875</v>
      </c>
      <c r="AX370" s="36">
        <f>_xlfn.VAR.P(Data!$G370:$J370)</f>
        <v>47.25</v>
      </c>
      <c r="AY370" s="46"/>
      <c r="AZ370" s="38"/>
      <c r="BA370" s="39"/>
      <c r="BB370" s="30" t="str">
        <f>IF(AND(Data!$AE370&gt;Data!$AF370,Data!$AE370&gt;Data!$AG370),"1",IF(AND(Data!$AF370&gt;Data!$AE370,Data!$AF370&gt;Data!$AG370),IF(Data!$AF370&lt;2.5*Data!$AE370,"1.2",IF(OR(Data!$AE370&gt;2.5,Data!$AE370+Data!$AF370+Data!$AG370&lt;9),"2.2","2")),IF(AND(Data!$AG370&gt;3.5*Data!$AE370,Data!$AG370&gt;3.5*Data!$AF370,Data!$AE370+Data!$AF370+Data!$AG370&gt;11,Data!$AE370+Data!$AF370&lt;2,Data!$Q370&gt;=18),"3",IF((Data!$AE370&gt;3*Data!$AF370),"1.3",IF(AND(Data!$AF370&gt;3*Data!$AE370,Data!$AF370&gt;2),"2.3","3.3")))))</f>
        <v>2.3</v>
      </c>
      <c r="BC370" s="30" t="str">
        <f>IF(AND(Data!$AL370&gt;Data!$AM370,Data!$AL370&gt;Data!$AN370),"1",IF(AND(Data!$AM370&gt;Data!$AL370,Data!$AM370&gt;Data!$AN370),IF(Data!$AM370&lt;2.5*Data!$AL370,"1.2",IF(OR(Data!$AL370&gt;2.5,Data!$AL370+Data!$AM370+Data!$AN370&lt;9),"2.2","2")),IF(AND(Data!$AN370&gt;3.5*Data!$AL370,Data!$AN370&gt;3.5*Data!$AM370,Data!$AL370+Data!$AM370+Data!$AN370&gt;11,Data!$AL370+Data!$AM370&lt;2,Data!$U370&gt;=18),"3",IF((Data!$AL370&gt;3*Data!$AM370),"1.3",IF(AND(Data!$AM370&gt;3*Data!$AL370,Data!$AM370&gt;2),"2.3","3.3")))))</f>
        <v>3.3</v>
      </c>
      <c r="BD370" s="30" t="str">
        <f>IF(AND(Data!$AS370&gt;Data!$AT370,Data!$AS370&gt;Data!$AU370),"1",IF(AND(Data!$AT370&gt;Data!$AS370,Data!$AT370&gt;Data!$AU370),IF(Data!$AT370&lt;2.5*Data!$AS370,"1.2",IF(OR(Data!$AS370&gt;2.5,Data!$AS370+Data!$AT370+Data!$AU370&lt;9),"2.2","2")),IF(AND(Data!$AU370&gt;3.5*Data!$AS370,Data!$AU370&gt;3.5*Data!$AT370,Data!$AS370+Data!$AT370+Data!$AU370&gt;11,Data!$AS370+Data!$AT370&lt;2,Data!$Y370&gt;=18),"3",IF((Data!$AS370&gt;3*Data!$AT370),"1.3",IF(AND(Data!$AT370&gt;3*Data!$AS370,Data!$AT370&gt;2),"2.3","3.3")))))</f>
        <v>3</v>
      </c>
      <c r="BE370" s="30" t="str">
        <f t="array" ref="BE370">XLOOKUP(Data!$O370,Data!$K370:$N370,$K$1:$N$1,"?",0,1)&amp;XLOOKUP(Data!$P370,Data!$K370:$N370,$K$1:$N$1,"?",0,1)&amp;XLOOKUP(Data!$Q370,Data!$K370:$N370,$K$1:$N$1,"?",0,1)</f>
        <v>CDI</v>
      </c>
      <c r="BF370" s="30" t="str">
        <f t="array" ref="BF370">XLOOKUP(Data!$S370,Data!$C370:$F370,$C$1:$F$1,"?",0,1)&amp;XLOOKUP(Data!$T370,Data!$C370:$F370,$C$1:$F$1,"?",0,1)&amp;XLOOKUP(Data!$U370,Data!$C370:$F370,$C$1:$F$1,"?",0,1)</f>
        <v>CDI</v>
      </c>
      <c r="BG370" s="30" t="str">
        <f t="array" ref="BG370">XLOOKUP(Data!$W370,Data!$G370:$J370,$G$1:$J$1,"?",0,1)&amp;XLOOKUP(Data!$X370,Data!$G370:$J370,$G$1:$J$1,"?",0,1)&amp;XLOOKUP(Data!$Y370,Data!$G370:$J370,$G$1:$J$1,"?",0,1)</f>
        <v>DCI</v>
      </c>
      <c r="BH370" s="30" t="str">
        <f>VLOOKUP(LEFT(Data!$BE370,Data!$BB370),'Key 2'!$A$1:$C$40,2,FALSE)</f>
        <v>DC</v>
      </c>
      <c r="BI370" s="30" t="str">
        <f>VLOOKUP(LEFT(Data!$BF370,Data!$BC370),'Key 2'!$A$1:$C$40,2,FALSE)</f>
        <v>DIC</v>
      </c>
      <c r="BJ370" s="30" t="str">
        <f>VLOOKUP(LEFT(Data!$BG370,Data!$BD370),'Key 2'!$A$1:$C$40,2,FALSE)</f>
        <v>DIC</v>
      </c>
      <c r="BK370" s="30" t="str">
        <f>IF(AND(Data!$AV370&gt;=15,Data!$O370&gt;=20),"DG",IF(AND(Data!$AW370&gt;=15,Data!$S370&gt;=20),"MG",IF(AND(Data!$AV370&gt;=15,Data!$W370&gt;=20),"LG","0")))</f>
        <v>DG</v>
      </c>
      <c r="BL370" s="30" t="str">
        <f>IF(AND(Data!$BK370="DG",Data!$AW370&gt;=15,Data!$S370&gt;=20,Data!$BH370&lt;&gt;Data!$BI370),"MG","LG")</f>
        <v>MG</v>
      </c>
      <c r="BM370" s="30" t="str">
        <f>IF(Data!$BK370="DG",Data!$BH370,IF(Data!$BK370="MG",Data!$BI370,Data!$BJ370))</f>
        <v>DC</v>
      </c>
      <c r="BN370" s="30" t="str">
        <f>IF(Data!$BL370="DG",Data!$BH370,IF(Data!$BL370="MG",Data!$BI370,Data!$BJ370))</f>
        <v>DIC</v>
      </c>
      <c r="BO370" s="41"/>
      <c r="BP370" s="41"/>
      <c r="BQ370" s="41"/>
      <c r="BR370" s="47"/>
      <c r="BS370" s="48"/>
      <c r="BT370" s="47" t="str">
        <f>VLOOKUP(Data!$BR370,'Key 1'!$B$1:$D$15,2,FALSE)</f>
        <v>TI</v>
      </c>
      <c r="BU370" s="48" t="str">
        <f>VLOOKUP(Data!$BS370,'Key 1'!$B$1:$D$15,2,FALSE)</f>
        <v>TI</v>
      </c>
      <c r="BV370" s="47">
        <f>VLOOKUP(Data!$BR370,'Key 1'!$B$1:$D$15,3,FALSE)</f>
        <v>0</v>
      </c>
      <c r="BW370" s="48">
        <f>VLOOKUP(Data!$BS370,'Key 1'!$B$1:$D$15,3,FALSE)</f>
        <v>0</v>
      </c>
      <c r="BX370" s="41" t="str">
        <f>IF(Data!$BK370="DG",IF(INT(Data!$BB370)-Data!$BB370&lt;0,"Low","High"),IF(Data!$BK370="MG",IF(INT(Data!$BC370)-Data!$BC370&lt;0,"Low","High"),IF(Data!$BK370="LG",IF(INT(Data!$BD370)-Data!$BD370&lt;0,"Low","High"),"High")))</f>
        <v>Low</v>
      </c>
      <c r="BY370" s="41" t="str">
        <f>IF(Data!$BL370="DG",IF(INT(Data!$BB370)-Data!$BB370&lt;0,"Low","High"),IF(Data!$BL370="MG",IF(INT(Data!$BC370)-Data!$BC370&lt;0,"Low","High"),IF(Data!$BL370="LG",IF(INT(Data!$BD370)-Data!$BD370&lt;0,"Low","High"),"High")))</f>
        <v>Low</v>
      </c>
      <c r="BZ370" s="41" t="str">
        <f>IF(AND(Data!$BX370="High",Data!$BY370="High"),"High","Low")</f>
        <v>Low</v>
      </c>
      <c r="CA370" s="41" t="str">
        <f>IF(AND(Data!$BM370=Data!$BT370,Data!$BN370=Data!$BU370),"Matched",IF(Data!$BM370=Data!$BT370,"Sec Missed", IF(Data!$BN370=Data!$BU370," Pri Missed", "Both Missed")))</f>
        <v>Both Missed</v>
      </c>
      <c r="CB370" s="42">
        <v>100.0</v>
      </c>
      <c r="CC370" s="42">
        <v>100.0</v>
      </c>
      <c r="CD370" s="42">
        <v>100.0</v>
      </c>
      <c r="CE370" s="43" t="s">
        <v>17</v>
      </c>
      <c r="CF370" s="43" t="s">
        <v>17</v>
      </c>
      <c r="CG370" s="43" t="s">
        <v>101</v>
      </c>
      <c r="CH370" s="45" t="s">
        <v>17</v>
      </c>
      <c r="CI370" s="43" t="s">
        <v>97</v>
      </c>
      <c r="CJ370" s="42">
        <v>100.0</v>
      </c>
      <c r="CK370" s="43" t="s">
        <v>101</v>
      </c>
      <c r="CL370" s="43" t="s">
        <v>98</v>
      </c>
      <c r="CM370" s="42">
        <v>100.0</v>
      </c>
      <c r="CN370" s="43" t="s">
        <v>99</v>
      </c>
      <c r="CO370" s="1"/>
      <c r="CP370" s="1"/>
      <c r="CQ370" s="1"/>
      <c r="CR370" s="1"/>
      <c r="CS370" s="1"/>
      <c r="CT370" s="1"/>
      <c r="CU370" s="1"/>
    </row>
    <row r="371" ht="48.0" customHeight="1">
      <c r="A371" s="28">
        <v>2126.0</v>
      </c>
      <c r="B371" s="28">
        <v>28.0</v>
      </c>
      <c r="C371" s="28">
        <v>14.0</v>
      </c>
      <c r="D371" s="28">
        <v>14.0</v>
      </c>
      <c r="E371" s="28">
        <v>10.0</v>
      </c>
      <c r="F371" s="28">
        <v>24.0</v>
      </c>
      <c r="G371" s="28">
        <v>21.0</v>
      </c>
      <c r="H371" s="28">
        <v>20.0</v>
      </c>
      <c r="I371" s="28">
        <v>5.0</v>
      </c>
      <c r="J371" s="28">
        <v>14.0</v>
      </c>
      <c r="K371" s="28">
        <v>17.0</v>
      </c>
      <c r="L371" s="28">
        <v>16.0</v>
      </c>
      <c r="M371" s="28">
        <v>6.0</v>
      </c>
      <c r="N371" s="28">
        <v>20.0</v>
      </c>
      <c r="O371" s="31">
        <f>LARGE(Data!$K371:$N371,1)</f>
        <v>20</v>
      </c>
      <c r="P371" s="31">
        <f>LARGE(Data!$K371:$N371,2)</f>
        <v>17</v>
      </c>
      <c r="Q371" s="31">
        <f>LARGE(Data!$K371:$N371,3)</f>
        <v>16</v>
      </c>
      <c r="R371" s="31">
        <f>LARGE(Data!$K371:$N371,4)</f>
        <v>6</v>
      </c>
      <c r="S371" s="32">
        <f>LARGE(Data!$C371:$F371,1)</f>
        <v>24</v>
      </c>
      <c r="T371" s="32">
        <f>LARGE(Data!$C371:$F371,2)</f>
        <v>14</v>
      </c>
      <c r="U371" s="32">
        <f>LARGE(Data!$C371:$F371,3)</f>
        <v>14</v>
      </c>
      <c r="V371" s="32">
        <f>LARGE(Data!$C371:$F371,4)</f>
        <v>10</v>
      </c>
      <c r="W371" s="33">
        <f>LARGE(Data!$G371:$J371,1)</f>
        <v>21</v>
      </c>
      <c r="X371" s="33">
        <f>LARGE(Data!$G371:$J371,2)</f>
        <v>20</v>
      </c>
      <c r="Y371" s="33">
        <f>LARGE(Data!$G371:$J371,3)</f>
        <v>14</v>
      </c>
      <c r="Z371" s="33">
        <f>LARGE(Data!$G371:$J371,4)</f>
        <v>5</v>
      </c>
      <c r="AA371" s="30">
        <f>Data!$O371-Data!$P371</f>
        <v>3</v>
      </c>
      <c r="AB371" s="30">
        <f>Data!$P371-Data!$Q371</f>
        <v>1</v>
      </c>
      <c r="AC371" s="30">
        <f>Data!$Q371-Data!$R371</f>
        <v>10</v>
      </c>
      <c r="AD371" s="30">
        <f>(Data!$AA371+Data!$AB371)/SUM(Data!$AA371:$AC371)</f>
        <v>0.2857142857</v>
      </c>
      <c r="AE371" s="31">
        <f>Data!$AA371^2/SQRT(Data!$AA371^2+Data!$AB371^2+Data!$AC371^2)</f>
        <v>0.8581163303</v>
      </c>
      <c r="AF371" s="31">
        <f>Data!$AB371^2/SQRT(Data!$AA371^2+Data!$AB371^2+Data!$AC371^2)</f>
        <v>0.09534625892</v>
      </c>
      <c r="AG371" s="31">
        <f>Data!$AC371^2/SQRT(Data!$AA371^2+Data!$AB371^2+Data!$AC371^2)</f>
        <v>9.534625892</v>
      </c>
      <c r="AH371" s="30">
        <f>Data!$S371-Data!$T371</f>
        <v>10</v>
      </c>
      <c r="AI371" s="30">
        <f>Data!$T371-Data!$U371</f>
        <v>0</v>
      </c>
      <c r="AJ371" s="30">
        <f>Data!$U371-Data!$V371</f>
        <v>4</v>
      </c>
      <c r="AK371" s="30">
        <f>(Data!$AH371+Data!$AI371)/(Data!$AH371+Data!$AI371+Data!$AJ371)</f>
        <v>0.7142857143</v>
      </c>
      <c r="AL371" s="32">
        <f>Data!$AH371^2/SQRT(Data!$AH371^2+Data!$AI371^2+Data!$AJ371^2)</f>
        <v>9.284766909</v>
      </c>
      <c r="AM371" s="32">
        <f>Data!$AI371^2/SQRT(Data!$AH371^2+Data!$AI371^2+Data!$AJ371^2)</f>
        <v>0</v>
      </c>
      <c r="AN371" s="32">
        <f>Data!$AJ371^2/SQRT(Data!$AH371^2+Data!$AI371^2+Data!$AJ371^2)</f>
        <v>1.485562705</v>
      </c>
      <c r="AO371" s="30">
        <f>Data!$W371-Data!$X371</f>
        <v>1</v>
      </c>
      <c r="AP371" s="30">
        <f>Data!$X371-Data!$Y371</f>
        <v>6</v>
      </c>
      <c r="AQ371" s="30">
        <f>Data!$Y371-Data!$Z371</f>
        <v>9</v>
      </c>
      <c r="AR371" s="30">
        <f>(Data!$AO371+Data!$AP371)/(Data!$AO371+Data!$AP371+Data!$AQ371)</f>
        <v>0.4375</v>
      </c>
      <c r="AS371" s="33">
        <f>Data!$AO371^2/SQRT(Data!$AO371^2+Data!$AP371^2+Data!$AQ371^2)</f>
        <v>0.09205746179</v>
      </c>
      <c r="AT371" s="33">
        <f>Data!$AP371^2/SQRT(Data!$AO371^2+Data!$AP371^2+Data!$AQ371^2)</f>
        <v>3.314068624</v>
      </c>
      <c r="AU371" s="33">
        <f>Data!$AQ371^2/SQRT(Data!$AO371^2+Data!$AP371^2+Data!$AQ371^2)</f>
        <v>7.456654405</v>
      </c>
      <c r="AV371" s="34">
        <f>_xlfn.VAR.P(Data!$K371:$N371)</f>
        <v>27.6875</v>
      </c>
      <c r="AW371" s="35">
        <f>_xlfn.VAR.P(Data!$C371:$F371)</f>
        <v>26.75</v>
      </c>
      <c r="AX371" s="49">
        <f>_xlfn.VAR.P(Data!$G371:$J371)</f>
        <v>40.5</v>
      </c>
      <c r="AY371" s="46"/>
      <c r="AZ371" s="38"/>
      <c r="BA371" s="39"/>
      <c r="BB371" s="30" t="str">
        <f>IF(AND(Data!$AE371&gt;Data!$AF371,Data!$AE371&gt;Data!$AG371),"1",IF(AND(Data!$AF371&gt;Data!$AE371,Data!$AF371&gt;Data!$AG371),IF(Data!$AF371&lt;2.5*Data!$AE371,"1.2",IF(OR(Data!$AE371&gt;2.5,Data!$AE371+Data!$AF371+Data!$AG371&lt;9),"2.2","2")),IF(AND(Data!$AG371&gt;3.5*Data!$AE371,Data!$AG371&gt;3.5*Data!$AF371,Data!$AE371+Data!$AF371+Data!$AG371&gt;11,Data!$AE371+Data!$AF371&lt;2,Data!$Q371&gt;=18),"3",IF((Data!$AE371&gt;3*Data!$AF371),"1.3",IF(AND(Data!$AF371&gt;3*Data!$AE371,Data!$AF371&gt;2),"2.3","3.3")))))</f>
        <v>1.3</v>
      </c>
      <c r="BC371" s="30" t="str">
        <f>IF(AND(Data!$AL371&gt;Data!$AM371,Data!$AL371&gt;Data!$AN371),"1",IF(AND(Data!$AM371&gt;Data!$AL371,Data!$AM371&gt;Data!$AN371),IF(Data!$AM371&lt;2.5*Data!$AL371,"1.2",IF(OR(Data!$AL371&gt;2.5,Data!$AL371+Data!$AM371+Data!$AN371&lt;9),"2.2","2")),IF(AND(Data!$AN371&gt;3.5*Data!$AL371,Data!$AN371&gt;3.5*Data!$AM371,Data!$AL371+Data!$AM371+Data!$AN371&gt;11,Data!$AL371+Data!$AM371&lt;2,Data!$U371&gt;=18),"3",IF((Data!$AL371&gt;3*Data!$AM371),"1.3",IF(AND(Data!$AM371&gt;3*Data!$AL371,Data!$AM371&gt;2),"2.3","3.3")))))</f>
        <v>1</v>
      </c>
      <c r="BD371" s="30" t="str">
        <f>IF(AND(Data!$AS371&gt;Data!$AT371,Data!$AS371&gt;Data!$AU371),"1",IF(AND(Data!$AT371&gt;Data!$AS371,Data!$AT371&gt;Data!$AU371),IF(Data!$AT371&lt;2.5*Data!$AS371,"1.2",IF(OR(Data!$AS371&gt;2.5,Data!$AS371+Data!$AT371+Data!$AU371&lt;9),"2.2","2")),IF(AND(Data!$AU371&gt;3.5*Data!$AS371,Data!$AU371&gt;3.5*Data!$AT371,Data!$AS371+Data!$AT371+Data!$AU371&gt;11,Data!$AS371+Data!$AT371&lt;2,Data!$Y371&gt;=18),"3",IF((Data!$AS371&gt;3*Data!$AT371),"1.3",IF(AND(Data!$AT371&gt;3*Data!$AS371,Data!$AT371&gt;2),"2.3","3.3")))))</f>
        <v>2.3</v>
      </c>
      <c r="BE371" s="30" t="str">
        <f t="array" ref="BE371">XLOOKUP(Data!$O371,Data!$K371:$N371,$K$1:$N$1,"?",0,1)&amp;XLOOKUP(Data!$P371,Data!$K371:$N371,$K$1:$N$1,"?",0,1)&amp;XLOOKUP(Data!$Q371,Data!$K371:$N371,$K$1:$N$1,"?",0,1)</f>
        <v>CDI</v>
      </c>
      <c r="BF371" s="30" t="str">
        <f t="array" ref="BF371">XLOOKUP(Data!$S371,Data!$C371:$F371,$C$1:$F$1,"?",0,1)&amp;XLOOKUP(Data!$T371,Data!$C371:$F371,$C$1:$F$1,"?",0,1)&amp;XLOOKUP(Data!$U371,Data!$C371:$F371,$C$1:$F$1,"?",0,1)</f>
        <v>CDD</v>
      </c>
      <c r="BG371" s="30" t="str">
        <f t="array" ref="BG371">XLOOKUP(Data!$W371,Data!$G371:$J371,$G$1:$J$1,"?",0,1)&amp;XLOOKUP(Data!$X371,Data!$G371:$J371,$G$1:$J$1,"?",0,1)&amp;XLOOKUP(Data!$Y371,Data!$G371:$J371,$G$1:$J$1,"?",0,1)</f>
        <v>DIC</v>
      </c>
      <c r="BH371" s="30" t="str">
        <f>VLOOKUP(LEFT(Data!$BE371,Data!$BB371),'Key 2'!$A$1:$C$40,2,FALSE)</f>
        <v>C</v>
      </c>
      <c r="BI371" s="30" t="str">
        <f>VLOOKUP(LEFT(Data!$BF371,Data!$BC371),'Key 2'!$A$1:$C$40,2,FALSE)</f>
        <v>C</v>
      </c>
      <c r="BJ371" s="30" t="str">
        <f>VLOOKUP(LEFT(Data!$BG371,Data!$BD371),'Key 2'!$A$1:$C$40,2,FALSE)</f>
        <v>DI</v>
      </c>
      <c r="BK371" s="30" t="str">
        <f>IF(AND(Data!$AV371&gt;=15,Data!$O371&gt;=20),"DG",IF(AND(Data!$AW371&gt;=15,Data!$S371&gt;=20),"MG",IF(AND(Data!$AV371&gt;=15,Data!$W371&gt;=20),"LG","0")))</f>
        <v>DG</v>
      </c>
      <c r="BL371" s="30" t="str">
        <f>IF(AND(Data!$BK371="DG",Data!$AW371&gt;=15,Data!$S371&gt;=20,Data!$BH371&lt;&gt;Data!$BI371),"MG","LG")</f>
        <v>LG</v>
      </c>
      <c r="BM371" s="30" t="str">
        <f>IF(Data!$BK371="DG",Data!$BH371,IF(Data!$BK371="MG",Data!$BI371,Data!$BJ371))</f>
        <v>C</v>
      </c>
      <c r="BN371" s="30" t="str">
        <f>IF(Data!$BL371="DG",Data!$BH371,IF(Data!$BL371="MG",Data!$BI371,Data!$BJ371))</f>
        <v>DI</v>
      </c>
      <c r="BO371" s="41"/>
      <c r="BP371" s="41"/>
      <c r="BQ371" s="41"/>
      <c r="BR371" s="41"/>
      <c r="BS371" s="41"/>
      <c r="BT371" s="41" t="str">
        <f>VLOOKUP(Data!$BR371,'Key 1'!$B$1:$D$15,2,FALSE)</f>
        <v>TI</v>
      </c>
      <c r="BU371" s="41" t="str">
        <f>VLOOKUP(Data!$BS371,'Key 1'!$B$1:$D$15,2,FALSE)</f>
        <v>TI</v>
      </c>
      <c r="BV371" s="41">
        <f>VLOOKUP(Data!$BR371,'Key 1'!$B$1:$D$15,3,FALSE)</f>
        <v>0</v>
      </c>
      <c r="BW371" s="41">
        <f>VLOOKUP(Data!$BS371,'Key 1'!$B$1:$D$15,3,FALSE)</f>
        <v>0</v>
      </c>
      <c r="BX371" s="41" t="str">
        <f>IF(Data!$BK371="DG",IF(INT(Data!$BB371)-Data!$BB371&lt;0,"Low","High"),IF(Data!$BK371="MG",IF(INT(Data!$BC371)-Data!$BC371&lt;0,"Low","High"),IF(Data!$BK371="LG",IF(INT(Data!$BD371)-Data!$BD371&lt;0,"Low","High"),"High")))</f>
        <v>Low</v>
      </c>
      <c r="BY371" s="41" t="str">
        <f>IF(Data!$BL371="DG",IF(INT(Data!$BB371)-Data!$BB371&lt;0,"Low","High"),IF(Data!$BL371="MG",IF(INT(Data!$BC371)-Data!$BC371&lt;0,"Low","High"),IF(Data!$BL371="LG",IF(INT(Data!$BD371)-Data!$BD371&lt;0,"Low","High"),"High")))</f>
        <v>Low</v>
      </c>
      <c r="BZ371" s="41" t="str">
        <f>IF(AND(Data!$BX371="High",Data!$BY371="High"),"High","Low")</f>
        <v>Low</v>
      </c>
      <c r="CA371" s="41" t="str">
        <f>IF(AND(Data!$BM371=Data!$BT371,Data!$BN371=Data!$BU371),"Matched",IF(Data!$BM371=Data!$BT371,"Sec Missed", IF(Data!$BN371=Data!$BU371," Pri Missed", "Both Missed")))</f>
        <v>Both Missed</v>
      </c>
      <c r="CB371" s="42">
        <v>100.0</v>
      </c>
      <c r="CC371" s="42">
        <v>100.0</v>
      </c>
      <c r="CD371" s="42">
        <v>100.0</v>
      </c>
      <c r="CE371" s="43" t="s">
        <v>101</v>
      </c>
      <c r="CF371" s="43" t="s">
        <v>3</v>
      </c>
      <c r="CG371" s="43" t="s">
        <v>15</v>
      </c>
      <c r="CH371" s="45" t="s">
        <v>101</v>
      </c>
      <c r="CI371" s="43" t="s">
        <v>97</v>
      </c>
      <c r="CJ371" s="42">
        <v>100.0</v>
      </c>
      <c r="CK371" s="43" t="s">
        <v>3</v>
      </c>
      <c r="CL371" s="43" t="s">
        <v>102</v>
      </c>
      <c r="CM371" s="42">
        <v>100.0</v>
      </c>
      <c r="CN371" s="43" t="s">
        <v>104</v>
      </c>
      <c r="CO371" s="1"/>
      <c r="CP371" s="1"/>
      <c r="CQ371" s="1"/>
      <c r="CR371" s="1"/>
      <c r="CS371" s="1"/>
      <c r="CT371" s="1"/>
      <c r="CU371" s="1"/>
    </row>
    <row r="372" ht="48.0" customHeight="1">
      <c r="A372" s="28">
        <v>2127.0</v>
      </c>
      <c r="B372" s="28">
        <v>28.0</v>
      </c>
      <c r="C372" s="28">
        <v>14.0</v>
      </c>
      <c r="D372" s="28">
        <v>25.0</v>
      </c>
      <c r="E372" s="28">
        <v>11.0</v>
      </c>
      <c r="F372" s="28">
        <v>16.0</v>
      </c>
      <c r="G372" s="28">
        <v>18.0</v>
      </c>
      <c r="H372" s="28">
        <v>23.5</v>
      </c>
      <c r="I372" s="28">
        <v>9.0</v>
      </c>
      <c r="J372" s="28">
        <v>14.0</v>
      </c>
      <c r="K372" s="28">
        <v>15.0</v>
      </c>
      <c r="L372" s="28">
        <v>23.875</v>
      </c>
      <c r="M372" s="28">
        <v>9.5</v>
      </c>
      <c r="N372" s="28">
        <v>14.0</v>
      </c>
      <c r="O372" s="31">
        <f>LARGE(Data!$K372:$N372,1)</f>
        <v>23.875</v>
      </c>
      <c r="P372" s="31">
        <f>LARGE(Data!$K372:$N372,2)</f>
        <v>15</v>
      </c>
      <c r="Q372" s="31">
        <f>LARGE(Data!$K372:$N372,3)</f>
        <v>14</v>
      </c>
      <c r="R372" s="31">
        <f>LARGE(Data!$K372:$N372,4)</f>
        <v>9.5</v>
      </c>
      <c r="S372" s="32">
        <f>LARGE(Data!$C372:$F372,1)</f>
        <v>25</v>
      </c>
      <c r="T372" s="32">
        <f>LARGE(Data!$C372:$F372,2)</f>
        <v>16</v>
      </c>
      <c r="U372" s="32">
        <f>LARGE(Data!$C372:$F372,3)</f>
        <v>14</v>
      </c>
      <c r="V372" s="32">
        <f>LARGE(Data!$C372:$F372,4)</f>
        <v>11</v>
      </c>
      <c r="W372" s="33">
        <f>LARGE(Data!$G372:$J372,1)</f>
        <v>23.5</v>
      </c>
      <c r="X372" s="33">
        <f>LARGE(Data!$G372:$J372,2)</f>
        <v>18</v>
      </c>
      <c r="Y372" s="33">
        <f>LARGE(Data!$G372:$J372,3)</f>
        <v>14</v>
      </c>
      <c r="Z372" s="33">
        <f>LARGE(Data!$G372:$J372,4)</f>
        <v>9</v>
      </c>
      <c r="AA372" s="30">
        <f>Data!$O372-Data!$P372</f>
        <v>8.875</v>
      </c>
      <c r="AB372" s="30">
        <f>Data!$P372-Data!$Q372</f>
        <v>1</v>
      </c>
      <c r="AC372" s="30">
        <f>Data!$Q372-Data!$R372</f>
        <v>4.5</v>
      </c>
      <c r="AD372" s="30">
        <f>(Data!$AA372+Data!$AB372)/SUM(Data!$AA372:$AC372)</f>
        <v>0.6869565217</v>
      </c>
      <c r="AE372" s="31">
        <f>Data!$AA372^2/SQRT(Data!$AA372^2+Data!$AB372^2+Data!$AC372^2)</f>
        <v>7.875947216</v>
      </c>
      <c r="AF372" s="31">
        <f>Data!$AB372^2/SQRT(Data!$AA372^2+Data!$AB372^2+Data!$AC372^2)</f>
        <v>0.09999218842</v>
      </c>
      <c r="AG372" s="31">
        <f>Data!$AC372^2/SQRT(Data!$AA372^2+Data!$AB372^2+Data!$AC372^2)</f>
        <v>2.024841815</v>
      </c>
      <c r="AH372" s="30">
        <f>Data!$S372-Data!$T372</f>
        <v>9</v>
      </c>
      <c r="AI372" s="30">
        <f>Data!$T372-Data!$U372</f>
        <v>2</v>
      </c>
      <c r="AJ372" s="30">
        <f>Data!$U372-Data!$V372</f>
        <v>3</v>
      </c>
      <c r="AK372" s="30">
        <f>(Data!$AH372+Data!$AI372)/(Data!$AH372+Data!$AI372+Data!$AJ372)</f>
        <v>0.7857142857</v>
      </c>
      <c r="AL372" s="32">
        <f>Data!$AH372^2/SQRT(Data!$AH372^2+Data!$AI372^2+Data!$AJ372^2)</f>
        <v>8.354512095</v>
      </c>
      <c r="AM372" s="32">
        <f>Data!$AI372^2/SQRT(Data!$AH372^2+Data!$AI372^2+Data!$AJ372^2)</f>
        <v>0.4125684985</v>
      </c>
      <c r="AN372" s="32">
        <f>Data!$AJ372^2/SQRT(Data!$AH372^2+Data!$AI372^2+Data!$AJ372^2)</f>
        <v>0.9282791216</v>
      </c>
      <c r="AO372" s="30">
        <f>Data!$W372-Data!$X372</f>
        <v>5.5</v>
      </c>
      <c r="AP372" s="30">
        <f>Data!$X372-Data!$Y372</f>
        <v>4</v>
      </c>
      <c r="AQ372" s="30">
        <f>Data!$Y372-Data!$Z372</f>
        <v>5</v>
      </c>
      <c r="AR372" s="30">
        <f>(Data!$AO372+Data!$AP372)/(Data!$AO372+Data!$AP372+Data!$AQ372)</f>
        <v>0.6551724138</v>
      </c>
      <c r="AS372" s="33">
        <f>Data!$AO372^2/SQRT(Data!$AO372^2+Data!$AP372^2+Data!$AQ372^2)</f>
        <v>3.58371071</v>
      </c>
      <c r="AT372" s="33">
        <f>Data!$AP372^2/SQRT(Data!$AO372^2+Data!$AP372^2+Data!$AQ372^2)</f>
        <v>1.895516409</v>
      </c>
      <c r="AU372" s="33">
        <f>Data!$AQ372^2/SQRT(Data!$AO372^2+Data!$AP372^2+Data!$AQ372^2)</f>
        <v>2.961744389</v>
      </c>
      <c r="AV372" s="51">
        <f>_xlfn.VAR.P(Data!$K372:$N372)</f>
        <v>27.15136719</v>
      </c>
      <c r="AW372" s="50">
        <f>_xlfn.VAR.P(Data!$C372:$F372)</f>
        <v>27.25</v>
      </c>
      <c r="AX372" s="36">
        <f>_xlfn.VAR.P(Data!$G372:$J372)</f>
        <v>28.296875</v>
      </c>
      <c r="AY372" s="46"/>
      <c r="AZ372" s="38"/>
      <c r="BA372" s="39"/>
      <c r="BB372" s="30" t="str">
        <f>IF(AND(Data!$AE372&gt;Data!$AF372,Data!$AE372&gt;Data!$AG372),"1",IF(AND(Data!$AF372&gt;Data!$AE372,Data!$AF372&gt;Data!$AG372),IF(Data!$AF372&lt;2.5*Data!$AE372,"1.2",IF(OR(Data!$AE372&gt;2.5,Data!$AE372+Data!$AF372+Data!$AG372&lt;9),"2.2","2")),IF(AND(Data!$AG372&gt;3.5*Data!$AE372,Data!$AG372&gt;3.5*Data!$AF372,Data!$AE372+Data!$AF372+Data!$AG372&gt;11,Data!$AE372+Data!$AF372&lt;2,Data!$Q372&gt;=18),"3",IF((Data!$AE372&gt;3*Data!$AF372),"1.3",IF(AND(Data!$AF372&gt;3*Data!$AE372,Data!$AF372&gt;2),"2.3","3.3")))))</f>
        <v>1</v>
      </c>
      <c r="BC372" s="30" t="str">
        <f>IF(AND(Data!$AL372&gt;Data!$AM372,Data!$AL372&gt;Data!$AN372),"1",IF(AND(Data!$AM372&gt;Data!$AL372,Data!$AM372&gt;Data!$AN372),IF(Data!$AM372&lt;2.5*Data!$AL372,"1.2",IF(OR(Data!$AL372&gt;2.5,Data!$AL372+Data!$AM372+Data!$AN372&lt;9),"2.2","2")),IF(AND(Data!$AN372&gt;3.5*Data!$AL372,Data!$AN372&gt;3.5*Data!$AM372,Data!$AL372+Data!$AM372+Data!$AN372&gt;11,Data!$AL372+Data!$AM372&lt;2,Data!$U372&gt;=18),"3",IF((Data!$AL372&gt;3*Data!$AM372),"1.3",IF(AND(Data!$AM372&gt;3*Data!$AL372,Data!$AM372&gt;2),"2.3","3.3")))))</f>
        <v>1</v>
      </c>
      <c r="BD372" s="30" t="str">
        <f>IF(AND(Data!$AS372&gt;Data!$AT372,Data!$AS372&gt;Data!$AU372),"1",IF(AND(Data!$AT372&gt;Data!$AS372,Data!$AT372&gt;Data!$AU372),IF(Data!$AT372&lt;2.5*Data!$AS372,"1.2",IF(OR(Data!$AS372&gt;2.5,Data!$AS372+Data!$AT372+Data!$AU372&lt;9),"2.2","2")),IF(AND(Data!$AU372&gt;3.5*Data!$AS372,Data!$AU372&gt;3.5*Data!$AT372,Data!$AS372+Data!$AT372+Data!$AU372&gt;11,Data!$AS372+Data!$AT372&lt;2,Data!$Y372&gt;=18),"3",IF((Data!$AS372&gt;3*Data!$AT372),"1.3",IF(AND(Data!$AT372&gt;3*Data!$AS372,Data!$AT372&gt;2),"2.3","3.3")))))</f>
        <v>1</v>
      </c>
      <c r="BE372" s="30" t="str">
        <f t="array" ref="BE372">XLOOKUP(Data!$O372,Data!$K372:$N372,$K$1:$N$1,"?",0,1)&amp;XLOOKUP(Data!$P372,Data!$K372:$N372,$K$1:$N$1,"?",0,1)&amp;XLOOKUP(Data!$Q372,Data!$K372:$N372,$K$1:$N$1,"?",0,1)</f>
        <v>IDC</v>
      </c>
      <c r="BF372" s="30" t="str">
        <f t="array" ref="BF372">XLOOKUP(Data!$S372,Data!$C372:$F372,$C$1:$F$1,"?",0,1)&amp;XLOOKUP(Data!$T372,Data!$C372:$F372,$C$1:$F$1,"?",0,1)&amp;XLOOKUP(Data!$U372,Data!$C372:$F372,$C$1:$F$1,"?",0,1)</f>
        <v>ICD</v>
      </c>
      <c r="BG372" s="30" t="str">
        <f t="array" ref="BG372">XLOOKUP(Data!$W372,Data!$G372:$J372,$G$1:$J$1,"?",0,1)&amp;XLOOKUP(Data!$X372,Data!$G372:$J372,$G$1:$J$1,"?",0,1)&amp;XLOOKUP(Data!$Y372,Data!$G372:$J372,$G$1:$J$1,"?",0,1)</f>
        <v>IDC</v>
      </c>
      <c r="BH372" s="30" t="str">
        <f>VLOOKUP(LEFT(Data!$BE372,Data!$BB372),'Key 2'!$A$1:$C$40,2,FALSE)</f>
        <v>I</v>
      </c>
      <c r="BI372" s="30" t="str">
        <f>VLOOKUP(LEFT(Data!$BF372,Data!$BC372),'Key 2'!$A$1:$C$40,2,FALSE)</f>
        <v>I</v>
      </c>
      <c r="BJ372" s="30" t="str">
        <f>VLOOKUP(LEFT(Data!$BG372,Data!$BD372),'Key 2'!$A$1:$C$40,2,FALSE)</f>
        <v>I</v>
      </c>
      <c r="BK372" s="30" t="str">
        <f>IF(AND(Data!$AV372&gt;=15,Data!$O372&gt;=20),"DG",IF(AND(Data!$AW372&gt;=15,Data!$S372&gt;=20),"MG",IF(AND(Data!$AV372&gt;=15,Data!$W372&gt;=20),"LG","0")))</f>
        <v>DG</v>
      </c>
      <c r="BL372" s="30" t="str">
        <f>IF(AND(Data!$BK372="DG",Data!$AW372&gt;=15,Data!$S372&gt;=20,Data!$BH372&lt;&gt;Data!$BI372),"MG","LG")</f>
        <v>LG</v>
      </c>
      <c r="BM372" s="30" t="str">
        <f>IF(Data!$BK372="DG",Data!$BH372,IF(Data!$BK372="MG",Data!$BI372,Data!$BJ372))</f>
        <v>I</v>
      </c>
      <c r="BN372" s="30" t="str">
        <f>IF(Data!$BL372="DG",Data!$BH372,IF(Data!$BL372="MG",Data!$BI372,Data!$BJ372))</f>
        <v>I</v>
      </c>
      <c r="BO372" s="41"/>
      <c r="BP372" s="41"/>
      <c r="BQ372" s="41"/>
      <c r="BR372" s="41"/>
      <c r="BS372" s="41"/>
      <c r="BT372" s="41" t="str">
        <f>VLOOKUP(Data!$BR372,'Key 1'!$B$1:$D$15,2,FALSE)</f>
        <v>TI</v>
      </c>
      <c r="BU372" s="41" t="str">
        <f>VLOOKUP(Data!$BS372,'Key 1'!$B$1:$D$15,2,FALSE)</f>
        <v>TI</v>
      </c>
      <c r="BV372" s="41">
        <f>VLOOKUP(Data!$BR372,'Key 1'!$B$1:$D$15,3,FALSE)</f>
        <v>0</v>
      </c>
      <c r="BW372" s="41">
        <f>VLOOKUP(Data!$BS372,'Key 1'!$B$1:$D$15,3,FALSE)</f>
        <v>0</v>
      </c>
      <c r="BX372" s="41" t="str">
        <f>IF(Data!$BK372="DG",IF(INT(Data!$BB372)-Data!$BB372&lt;0,"Low","High"),IF(Data!$BK372="MG",IF(INT(Data!$BC372)-Data!$BC372&lt;0,"Low","High"),IF(Data!$BK372="LG",IF(INT(Data!$BD372)-Data!$BD372&lt;0,"Low","High"),"High")))</f>
        <v>High</v>
      </c>
      <c r="BY372" s="41" t="str">
        <f>IF(Data!$BL372="DG",IF(INT(Data!$BB372)-Data!$BB372&lt;0,"Low","High"),IF(Data!$BL372="MG",IF(INT(Data!$BC372)-Data!$BC372&lt;0,"Low","High"),IF(Data!$BL372="LG",IF(INT(Data!$BD372)-Data!$BD372&lt;0,"Low","High"),"High")))</f>
        <v>High</v>
      </c>
      <c r="BZ372" s="41" t="str">
        <f>IF(AND(Data!$BX372="High",Data!$BY372="High"),"High","Low")</f>
        <v>High</v>
      </c>
      <c r="CA372" s="41" t="str">
        <f>IF(AND(Data!$BM372=Data!$BT372,Data!$BN372=Data!$BU372),"Matched",IF(Data!$BM372=Data!$BT372,"Sec Missed", IF(Data!$BN372=Data!$BU372," Pri Missed", "Both Missed")))</f>
        <v>Both Missed</v>
      </c>
      <c r="CB372" s="42">
        <v>100.0</v>
      </c>
      <c r="CC372" s="42">
        <v>100.0</v>
      </c>
      <c r="CD372" s="42">
        <v>100.0</v>
      </c>
      <c r="CE372" s="43" t="s">
        <v>1</v>
      </c>
      <c r="CF372" s="43" t="s">
        <v>1</v>
      </c>
      <c r="CG372" s="43" t="s">
        <v>1</v>
      </c>
      <c r="CH372" s="45" t="s">
        <v>1</v>
      </c>
      <c r="CI372" s="43" t="s">
        <v>97</v>
      </c>
      <c r="CJ372" s="42">
        <v>100.0</v>
      </c>
      <c r="CK372" s="43" t="s">
        <v>1</v>
      </c>
      <c r="CL372" s="43" t="s">
        <v>98</v>
      </c>
      <c r="CM372" s="42">
        <v>100.0</v>
      </c>
      <c r="CN372" s="43" t="s">
        <v>103</v>
      </c>
      <c r="CO372" s="1"/>
      <c r="CP372" s="1"/>
      <c r="CQ372" s="1"/>
      <c r="CR372" s="1"/>
      <c r="CS372" s="1"/>
      <c r="CT372" s="1"/>
      <c r="CU372" s="1"/>
    </row>
    <row r="373" ht="48.0" customHeight="1">
      <c r="A373" s="28">
        <v>2128.0</v>
      </c>
      <c r="B373" s="28">
        <v>28.0</v>
      </c>
      <c r="C373" s="28">
        <v>14.0</v>
      </c>
      <c r="D373" s="28">
        <v>14.0</v>
      </c>
      <c r="E373" s="28">
        <v>18.0</v>
      </c>
      <c r="F373" s="28">
        <v>19.0</v>
      </c>
      <c r="G373" s="28">
        <v>20.0</v>
      </c>
      <c r="H373" s="28">
        <v>7.0</v>
      </c>
      <c r="I373" s="28">
        <v>22.0</v>
      </c>
      <c r="J373" s="28">
        <v>14.0</v>
      </c>
      <c r="K373" s="28">
        <v>16.0</v>
      </c>
      <c r="L373" s="28">
        <v>9.5</v>
      </c>
      <c r="M373" s="28">
        <v>19.0</v>
      </c>
      <c r="N373" s="28">
        <v>16.0</v>
      </c>
      <c r="O373" s="31">
        <f>LARGE(Data!$K373:$N373,1)</f>
        <v>19</v>
      </c>
      <c r="P373" s="31">
        <f>LARGE(Data!$K373:$N373,2)</f>
        <v>16</v>
      </c>
      <c r="Q373" s="31">
        <f>LARGE(Data!$K373:$N373,3)</f>
        <v>16</v>
      </c>
      <c r="R373" s="31">
        <f>LARGE(Data!$K373:$N373,4)</f>
        <v>9.5</v>
      </c>
      <c r="S373" s="32">
        <f>LARGE(Data!$C373:$F373,1)</f>
        <v>19</v>
      </c>
      <c r="T373" s="32">
        <f>LARGE(Data!$C373:$F373,2)</f>
        <v>18</v>
      </c>
      <c r="U373" s="32">
        <f>LARGE(Data!$C373:$F373,3)</f>
        <v>14</v>
      </c>
      <c r="V373" s="32">
        <f>LARGE(Data!$C373:$F373,4)</f>
        <v>14</v>
      </c>
      <c r="W373" s="33">
        <f>LARGE(Data!$G373:$J373,1)</f>
        <v>22</v>
      </c>
      <c r="X373" s="33">
        <f>LARGE(Data!$G373:$J373,2)</f>
        <v>20</v>
      </c>
      <c r="Y373" s="33">
        <f>LARGE(Data!$G373:$J373,3)</f>
        <v>14</v>
      </c>
      <c r="Z373" s="33">
        <f>LARGE(Data!$G373:$J373,4)</f>
        <v>7</v>
      </c>
      <c r="AA373" s="30">
        <f>Data!$O373-Data!$P373</f>
        <v>3</v>
      </c>
      <c r="AB373" s="30">
        <f>Data!$P373-Data!$Q373</f>
        <v>0</v>
      </c>
      <c r="AC373" s="30">
        <f>Data!$Q373-Data!$R373</f>
        <v>6.5</v>
      </c>
      <c r="AD373" s="30">
        <f>(Data!$AA373+Data!$AB373)/SUM(Data!$AA373:$AC373)</f>
        <v>0.3157894737</v>
      </c>
      <c r="AE373" s="31">
        <f>Data!$AA373^2/SQRT(Data!$AA373^2+Data!$AB373^2+Data!$AC373^2)</f>
        <v>1.257174532</v>
      </c>
      <c r="AF373" s="31">
        <f>Data!$AB373^2/SQRT(Data!$AA373^2+Data!$AB373^2+Data!$AC373^2)</f>
        <v>0</v>
      </c>
      <c r="AG373" s="31">
        <f>Data!$AC373^2/SQRT(Data!$AA373^2+Data!$AB373^2+Data!$AC373^2)</f>
        <v>5.901735999</v>
      </c>
      <c r="AH373" s="30">
        <f>Data!$S373-Data!$T373</f>
        <v>1</v>
      </c>
      <c r="AI373" s="30">
        <f>Data!$T373-Data!$U373</f>
        <v>4</v>
      </c>
      <c r="AJ373" s="30">
        <f>Data!$U373-Data!$V373</f>
        <v>0</v>
      </c>
      <c r="AK373" s="30">
        <f>(Data!$AH373+Data!$AI373)/(Data!$AH373+Data!$AI373+Data!$AJ373)</f>
        <v>1</v>
      </c>
      <c r="AL373" s="32">
        <f>Data!$AH373^2/SQRT(Data!$AH373^2+Data!$AI373^2+Data!$AJ373^2)</f>
        <v>0.242535625</v>
      </c>
      <c r="AM373" s="32">
        <f>Data!$AI373^2/SQRT(Data!$AH373^2+Data!$AI373^2+Data!$AJ373^2)</f>
        <v>3.880570001</v>
      </c>
      <c r="AN373" s="32">
        <f>Data!$AJ373^2/SQRT(Data!$AH373^2+Data!$AI373^2+Data!$AJ373^2)</f>
        <v>0</v>
      </c>
      <c r="AO373" s="30">
        <f>Data!$W373-Data!$X373</f>
        <v>2</v>
      </c>
      <c r="AP373" s="30">
        <f>Data!$X373-Data!$Y373</f>
        <v>6</v>
      </c>
      <c r="AQ373" s="30">
        <f>Data!$Y373-Data!$Z373</f>
        <v>7</v>
      </c>
      <c r="AR373" s="30">
        <f>(Data!$AO373+Data!$AP373)/(Data!$AO373+Data!$AP373+Data!$AQ373)</f>
        <v>0.5333333333</v>
      </c>
      <c r="AS373" s="33">
        <f>Data!$AO373^2/SQRT(Data!$AO373^2+Data!$AP373^2+Data!$AQ373^2)</f>
        <v>0.423999152</v>
      </c>
      <c r="AT373" s="33">
        <f>Data!$AP373^2/SQRT(Data!$AO373^2+Data!$AP373^2+Data!$AQ373^2)</f>
        <v>3.815992368</v>
      </c>
      <c r="AU373" s="33">
        <f>Data!$AQ373^2/SQRT(Data!$AO373^2+Data!$AP373^2+Data!$AQ373^2)</f>
        <v>5.193989612</v>
      </c>
      <c r="AV373" s="34">
        <f>_xlfn.VAR.P(Data!$K373:$N373)</f>
        <v>12.046875</v>
      </c>
      <c r="AW373" s="35">
        <f>_xlfn.VAR.P(Data!$C373:$F373)</f>
        <v>5.1875</v>
      </c>
      <c r="AX373" s="36">
        <f>_xlfn.VAR.P(Data!$G373:$J373)</f>
        <v>34.1875</v>
      </c>
      <c r="AY373" s="46"/>
      <c r="AZ373" s="38"/>
      <c r="BA373" s="39"/>
      <c r="BB373" s="30" t="str">
        <f>IF(AND(Data!$AE373&gt;Data!$AF373,Data!$AE373&gt;Data!$AG373),"1",IF(AND(Data!$AF373&gt;Data!$AE373,Data!$AF373&gt;Data!$AG373),IF(Data!$AF373&lt;2.5*Data!$AE373,"1.2",IF(OR(Data!$AE373&gt;2.5,Data!$AE373+Data!$AF373+Data!$AG373&lt;9),"2.2","2")),IF(AND(Data!$AG373&gt;3.5*Data!$AE373,Data!$AG373&gt;3.5*Data!$AF373,Data!$AE373+Data!$AF373+Data!$AG373&gt;11,Data!$AE373+Data!$AF373&lt;2,Data!$Q373&gt;=18),"3",IF((Data!$AE373&gt;3*Data!$AF373),"1.3",IF(AND(Data!$AF373&gt;3*Data!$AE373,Data!$AF373&gt;2),"2.3","3.3")))))</f>
        <v>1.3</v>
      </c>
      <c r="BC373" s="30" t="str">
        <f>IF(AND(Data!$AL373&gt;Data!$AM373,Data!$AL373&gt;Data!$AN373),"1",IF(AND(Data!$AM373&gt;Data!$AL373,Data!$AM373&gt;Data!$AN373),IF(Data!$AM373&lt;2.5*Data!$AL373,"1.2",IF(OR(Data!$AL373&gt;2.5,Data!$AL373+Data!$AM373+Data!$AN373&lt;9),"2.2","2")),IF(AND(Data!$AN373&gt;3.5*Data!$AL373,Data!$AN373&gt;3.5*Data!$AM373,Data!$AL373+Data!$AM373+Data!$AN373&gt;11,Data!$AL373+Data!$AM373&lt;2,Data!$U373&gt;=18),"3",IF((Data!$AL373&gt;3*Data!$AM373),"1.3",IF(AND(Data!$AM373&gt;3*Data!$AL373,Data!$AM373&gt;2),"2.3","3.3")))))</f>
        <v>2.2</v>
      </c>
      <c r="BD373" s="30" t="str">
        <f>IF(AND(Data!$AS373&gt;Data!$AT373,Data!$AS373&gt;Data!$AU373),"1",IF(AND(Data!$AT373&gt;Data!$AS373,Data!$AT373&gt;Data!$AU373),IF(Data!$AT373&lt;2.5*Data!$AS373,"1.2",IF(OR(Data!$AS373&gt;2.5,Data!$AS373+Data!$AT373+Data!$AU373&lt;9),"2.2","2")),IF(AND(Data!$AU373&gt;3.5*Data!$AS373,Data!$AU373&gt;3.5*Data!$AT373,Data!$AS373+Data!$AT373+Data!$AU373&gt;11,Data!$AS373+Data!$AT373&lt;2,Data!$Y373&gt;=18),"3",IF((Data!$AS373&gt;3*Data!$AT373),"1.3",IF(AND(Data!$AT373&gt;3*Data!$AS373,Data!$AT373&gt;2),"2.3","3.3")))))</f>
        <v>2.3</v>
      </c>
      <c r="BE373" s="30" t="str">
        <f t="array" ref="BE373">XLOOKUP(Data!$O373,Data!$K373:$N373,$K$1:$N$1,"?",0,1)&amp;XLOOKUP(Data!$P373,Data!$K373:$N373,$K$1:$N$1,"?",0,1)&amp;XLOOKUP(Data!$Q373,Data!$K373:$N373,$K$1:$N$1,"?",0,1)</f>
        <v>SDD</v>
      </c>
      <c r="BF373" s="30" t="str">
        <f t="array" ref="BF373">XLOOKUP(Data!$S373,Data!$C373:$F373,$C$1:$F$1,"?",0,1)&amp;XLOOKUP(Data!$T373,Data!$C373:$F373,$C$1:$F$1,"?",0,1)&amp;XLOOKUP(Data!$U373,Data!$C373:$F373,$C$1:$F$1,"?",0,1)</f>
        <v>CSD</v>
      </c>
      <c r="BG373" s="30" t="str">
        <f t="array" ref="BG373">XLOOKUP(Data!$W373,Data!$G373:$J373,$G$1:$J$1,"?",0,1)&amp;XLOOKUP(Data!$X373,Data!$G373:$J373,$G$1:$J$1,"?",0,1)&amp;XLOOKUP(Data!$Y373,Data!$G373:$J373,$G$1:$J$1,"?",0,1)</f>
        <v>SDC</v>
      </c>
      <c r="BH373" s="30" t="str">
        <f>VLOOKUP(LEFT(Data!$BE373,Data!$BB373),'Key 2'!$A$1:$C$40,2,FALSE)</f>
        <v>S</v>
      </c>
      <c r="BI373" s="30" t="str">
        <f>VLOOKUP(LEFT(Data!$BF373,Data!$BC373),'Key 2'!$A$1:$C$40,2,FALSE)</f>
        <v>SC</v>
      </c>
      <c r="BJ373" s="30" t="str">
        <f>VLOOKUP(LEFT(Data!$BG373,Data!$BD373),'Key 2'!$A$1:$C$40,2,FALSE)</f>
        <v>DS</v>
      </c>
      <c r="BK373" s="30" t="str">
        <f>IF(AND(Data!$AV373&gt;=15,Data!$O373&gt;=20),"DG",IF(AND(Data!$AW373&gt;=15,Data!$S373&gt;=20),"MG",IF(AND(Data!$AV373&gt;=15,Data!$W373&gt;=20),"LG","0")))</f>
        <v>0</v>
      </c>
      <c r="BL373" s="30" t="str">
        <f>IF(AND(Data!$BK373="DG",Data!$AW373&gt;=15,Data!$S373&gt;=20,Data!$BH373&lt;&gt;Data!$BI373),"MG","LG")</f>
        <v>LG</v>
      </c>
      <c r="BM373" s="30" t="str">
        <f>IF(Data!$BK373="DG",Data!$BH373,IF(Data!$BK373="MG",Data!$BI373,Data!$BJ373))</f>
        <v>DS</v>
      </c>
      <c r="BN373" s="30" t="str">
        <f>IF(Data!$BL373="DG",Data!$BH373,IF(Data!$BL373="MG",Data!$BI373,Data!$BJ373))</f>
        <v>DS</v>
      </c>
      <c r="BO373" s="41"/>
      <c r="BP373" s="41"/>
      <c r="BQ373" s="41"/>
      <c r="BR373" s="41"/>
      <c r="BS373" s="41"/>
      <c r="BT373" s="41" t="str">
        <f>VLOOKUP(Data!$BR373,'Key 1'!$B$1:$D$15,2,FALSE)</f>
        <v>TI</v>
      </c>
      <c r="BU373" s="41" t="str">
        <f>VLOOKUP(Data!$BS373,'Key 1'!$B$1:$D$15,2,FALSE)</f>
        <v>TI</v>
      </c>
      <c r="BV373" s="41">
        <f>VLOOKUP(Data!$BR373,'Key 1'!$B$1:$D$15,3,FALSE)</f>
        <v>0</v>
      </c>
      <c r="BW373" s="41">
        <f>VLOOKUP(Data!$BS373,'Key 1'!$B$1:$D$15,3,FALSE)</f>
        <v>0</v>
      </c>
      <c r="BX373" s="41" t="str">
        <f>IF(Data!$BK373="DG",IF(INT(Data!$BB373)-Data!$BB373&lt;0,"Low","High"),IF(Data!$BK373="MG",IF(INT(Data!$BC373)-Data!$BC373&lt;0,"Low","High"),IF(Data!$BK373="LG",IF(INT(Data!$BD373)-Data!$BD373&lt;0,"Low","High"),"High")))</f>
        <v>High</v>
      </c>
      <c r="BY373" s="41" t="str">
        <f>IF(Data!$BL373="DG",IF(INT(Data!$BB373)-Data!$BB373&lt;0,"Low","High"),IF(Data!$BL373="MG",IF(INT(Data!$BC373)-Data!$BC373&lt;0,"Low","High"),IF(Data!$BL373="LG",IF(INT(Data!$BD373)-Data!$BD373&lt;0,"Low","High"),"High")))</f>
        <v>Low</v>
      </c>
      <c r="BZ373" s="41" t="str">
        <f>IF(AND(Data!$BX373="High",Data!$BY373="High"),"High","Low")</f>
        <v>Low</v>
      </c>
      <c r="CA373" s="41" t="str">
        <f>IF(AND(Data!$BM373=Data!$BT373,Data!$BN373=Data!$BU373),"Matched",IF(Data!$BM373=Data!$BT373,"Sec Missed", IF(Data!$BN373=Data!$BU373," Pri Missed", "Both Missed")))</f>
        <v>Both Missed</v>
      </c>
      <c r="CB373" s="42">
        <v>100.0</v>
      </c>
      <c r="CC373" s="43" t="s">
        <v>100</v>
      </c>
      <c r="CD373" s="42">
        <v>100.0</v>
      </c>
      <c r="CE373" s="43" t="s">
        <v>106</v>
      </c>
      <c r="CF373" s="44"/>
      <c r="CG373" s="43" t="s">
        <v>16</v>
      </c>
      <c r="CH373" s="45" t="s">
        <v>16</v>
      </c>
      <c r="CI373" s="43" t="s">
        <v>98</v>
      </c>
      <c r="CJ373" s="42">
        <v>100.0</v>
      </c>
      <c r="CK373" s="43" t="s">
        <v>16</v>
      </c>
      <c r="CL373" s="43" t="s">
        <v>98</v>
      </c>
      <c r="CM373" s="42">
        <v>100.0</v>
      </c>
      <c r="CN373" s="43" t="s">
        <v>99</v>
      </c>
      <c r="CO373" s="1"/>
      <c r="CP373" s="1"/>
      <c r="CQ373" s="1"/>
      <c r="CR373" s="1"/>
      <c r="CS373" s="1"/>
      <c r="CT373" s="1"/>
      <c r="CU373" s="1"/>
    </row>
    <row r="374" ht="48.0" customHeight="1">
      <c r="A374" s="28">
        <v>2129.0</v>
      </c>
      <c r="B374" s="28">
        <v>28.0</v>
      </c>
      <c r="C374" s="28">
        <v>14.0</v>
      </c>
      <c r="D374" s="28">
        <v>26.0</v>
      </c>
      <c r="E374" s="28">
        <v>7.0</v>
      </c>
      <c r="F374" s="28">
        <v>19.0</v>
      </c>
      <c r="G374" s="28">
        <v>20.0</v>
      </c>
      <c r="H374" s="28">
        <v>10.0</v>
      </c>
      <c r="I374" s="28">
        <v>4.0</v>
      </c>
      <c r="J374" s="28">
        <v>25.0</v>
      </c>
      <c r="K374" s="28">
        <v>16.0</v>
      </c>
      <c r="L374" s="28">
        <v>20.0</v>
      </c>
      <c r="M374" s="28">
        <v>4.0</v>
      </c>
      <c r="N374" s="28">
        <v>23.0</v>
      </c>
      <c r="O374" s="31">
        <f>LARGE(Data!$K374:$N374,1)</f>
        <v>23</v>
      </c>
      <c r="P374" s="31">
        <f>LARGE(Data!$K374:$N374,2)</f>
        <v>20</v>
      </c>
      <c r="Q374" s="31">
        <f>LARGE(Data!$K374:$N374,3)</f>
        <v>16</v>
      </c>
      <c r="R374" s="31">
        <f>LARGE(Data!$K374:$N374,4)</f>
        <v>4</v>
      </c>
      <c r="S374" s="32">
        <f>LARGE(Data!$C374:$F374,1)</f>
        <v>26</v>
      </c>
      <c r="T374" s="32">
        <f>LARGE(Data!$C374:$F374,2)</f>
        <v>19</v>
      </c>
      <c r="U374" s="32">
        <f>LARGE(Data!$C374:$F374,3)</f>
        <v>14</v>
      </c>
      <c r="V374" s="32">
        <f>LARGE(Data!$C374:$F374,4)</f>
        <v>7</v>
      </c>
      <c r="W374" s="33">
        <f>LARGE(Data!$G374:$J374,1)</f>
        <v>25</v>
      </c>
      <c r="X374" s="33">
        <f>LARGE(Data!$G374:$J374,2)</f>
        <v>20</v>
      </c>
      <c r="Y374" s="33">
        <f>LARGE(Data!$G374:$J374,3)</f>
        <v>10</v>
      </c>
      <c r="Z374" s="33">
        <f>LARGE(Data!$G374:$J374,4)</f>
        <v>4</v>
      </c>
      <c r="AA374" s="30">
        <f>Data!$O374-Data!$P374</f>
        <v>3</v>
      </c>
      <c r="AB374" s="30">
        <f>Data!$P374-Data!$Q374</f>
        <v>4</v>
      </c>
      <c r="AC374" s="30">
        <f>Data!$Q374-Data!$R374</f>
        <v>12</v>
      </c>
      <c r="AD374" s="30">
        <f>(Data!$AA374+Data!$AB374)/SUM(Data!$AA374:$AC374)</f>
        <v>0.3684210526</v>
      </c>
      <c r="AE374" s="31">
        <f>Data!$AA374^2/SQRT(Data!$AA374^2+Data!$AB374^2+Data!$AC374^2)</f>
        <v>0.6923076923</v>
      </c>
      <c r="AF374" s="31">
        <f>Data!$AB374^2/SQRT(Data!$AA374^2+Data!$AB374^2+Data!$AC374^2)</f>
        <v>1.230769231</v>
      </c>
      <c r="AG374" s="31">
        <f>Data!$AC374^2/SQRT(Data!$AA374^2+Data!$AB374^2+Data!$AC374^2)</f>
        <v>11.07692308</v>
      </c>
      <c r="AH374" s="30">
        <f>Data!$S374-Data!$T374</f>
        <v>7</v>
      </c>
      <c r="AI374" s="30">
        <f>Data!$T374-Data!$U374</f>
        <v>5</v>
      </c>
      <c r="AJ374" s="30">
        <f>Data!$U374-Data!$V374</f>
        <v>7</v>
      </c>
      <c r="AK374" s="30">
        <f>(Data!$AH374+Data!$AI374)/(Data!$AH374+Data!$AI374+Data!$AJ374)</f>
        <v>0.6315789474</v>
      </c>
      <c r="AL374" s="32">
        <f>Data!$AH374^2/SQRT(Data!$AH374^2+Data!$AI374^2+Data!$AJ374^2)</f>
        <v>4.41818121</v>
      </c>
      <c r="AM374" s="32">
        <f>Data!$AI374^2/SQRT(Data!$AH374^2+Data!$AI374^2+Data!$AJ374^2)</f>
        <v>2.254174087</v>
      </c>
      <c r="AN374" s="32">
        <f>Data!$AJ374^2/SQRT(Data!$AH374^2+Data!$AI374^2+Data!$AJ374^2)</f>
        <v>4.41818121</v>
      </c>
      <c r="AO374" s="30">
        <f>Data!$W374-Data!$X374</f>
        <v>5</v>
      </c>
      <c r="AP374" s="30">
        <f>Data!$X374-Data!$Y374</f>
        <v>10</v>
      </c>
      <c r="AQ374" s="30">
        <f>Data!$Y374-Data!$Z374</f>
        <v>6</v>
      </c>
      <c r="AR374" s="30">
        <f>(Data!$AO374+Data!$AP374)/(Data!$AO374+Data!$AP374+Data!$AQ374)</f>
        <v>0.7142857143</v>
      </c>
      <c r="AS374" s="33">
        <f>Data!$AO374^2/SQRT(Data!$AO374^2+Data!$AP374^2+Data!$AQ374^2)</f>
        <v>1.970276016</v>
      </c>
      <c r="AT374" s="33">
        <f>Data!$AP374^2/SQRT(Data!$AO374^2+Data!$AP374^2+Data!$AQ374^2)</f>
        <v>7.881104062</v>
      </c>
      <c r="AU374" s="33">
        <f>Data!$AQ374^2/SQRT(Data!$AO374^2+Data!$AP374^2+Data!$AQ374^2)</f>
        <v>2.837197462</v>
      </c>
      <c r="AV374" s="34">
        <f>_xlfn.VAR.P(Data!$K374:$N374)</f>
        <v>52.1875</v>
      </c>
      <c r="AW374" s="35">
        <f>_xlfn.VAR.P(Data!$C374:$F374)</f>
        <v>48.25</v>
      </c>
      <c r="AX374" s="36">
        <f>_xlfn.VAR.P(Data!$G374:$J374)</f>
        <v>67.6875</v>
      </c>
      <c r="AY374" s="46"/>
      <c r="AZ374" s="38"/>
      <c r="BA374" s="39"/>
      <c r="BB374" s="30" t="str">
        <f>IF(AND(Data!$AE374&gt;Data!$AF374,Data!$AE374&gt;Data!$AG374),"1",IF(AND(Data!$AF374&gt;Data!$AE374,Data!$AF374&gt;Data!$AG374),IF(Data!$AF374&lt;2.5*Data!$AE374,"1.2",IF(OR(Data!$AE374&gt;2.5,Data!$AE374+Data!$AF374+Data!$AG374&lt;9),"2.2","2")),IF(AND(Data!$AG374&gt;3.5*Data!$AE374,Data!$AG374&gt;3.5*Data!$AF374,Data!$AE374+Data!$AF374+Data!$AG374&gt;11,Data!$AE374+Data!$AF374&lt;2,Data!$Q374&gt;=18),"3",IF((Data!$AE374&gt;3*Data!$AF374),"1.3",IF(AND(Data!$AF374&gt;3*Data!$AE374,Data!$AF374&gt;2),"2.3","3.3")))))</f>
        <v>3.3</v>
      </c>
      <c r="BC374" s="30" t="str">
        <f>IF(AND(Data!$AL374&gt;Data!$AM374,Data!$AL374&gt;Data!$AN374),"1",IF(AND(Data!$AM374&gt;Data!$AL374,Data!$AM374&gt;Data!$AN374),IF(Data!$AM374&lt;2.5*Data!$AL374,"1.2",IF(OR(Data!$AL374&gt;2.5,Data!$AL374+Data!$AM374+Data!$AN374&lt;9),"2.2","2")),IF(AND(Data!$AN374&gt;3.5*Data!$AL374,Data!$AN374&gt;3.5*Data!$AM374,Data!$AL374+Data!$AM374+Data!$AN374&gt;11,Data!$AL374+Data!$AM374&lt;2,Data!$U374&gt;=18),"3",IF((Data!$AL374&gt;3*Data!$AM374),"1.3",IF(AND(Data!$AM374&gt;3*Data!$AL374,Data!$AM374&gt;2),"2.3","3.3")))))</f>
        <v>3.3</v>
      </c>
      <c r="BD374" s="30" t="str">
        <f>IF(AND(Data!$AS374&gt;Data!$AT374,Data!$AS374&gt;Data!$AU374),"1",IF(AND(Data!$AT374&gt;Data!$AS374,Data!$AT374&gt;Data!$AU374),IF(Data!$AT374&lt;2.5*Data!$AS374,"1.2",IF(OR(Data!$AS374&gt;2.5,Data!$AS374+Data!$AT374+Data!$AU374&lt;9),"2.2","2")),IF(AND(Data!$AU374&gt;3.5*Data!$AS374,Data!$AU374&gt;3.5*Data!$AT374,Data!$AS374+Data!$AT374+Data!$AU374&gt;11,Data!$AS374+Data!$AT374&lt;2,Data!$Y374&gt;=18),"3",IF((Data!$AS374&gt;3*Data!$AT374),"1.3",IF(AND(Data!$AT374&gt;3*Data!$AS374,Data!$AT374&gt;2),"2.3","3.3")))))</f>
        <v>2</v>
      </c>
      <c r="BE374" s="30" t="str">
        <f t="array" ref="BE374">XLOOKUP(Data!$O374,Data!$K374:$N374,$K$1:$N$1,"?",0,1)&amp;XLOOKUP(Data!$P374,Data!$K374:$N374,$K$1:$N$1,"?",0,1)&amp;XLOOKUP(Data!$Q374,Data!$K374:$N374,$K$1:$N$1,"?",0,1)</f>
        <v>CID</v>
      </c>
      <c r="BF374" s="30" t="str">
        <f t="array" ref="BF374">XLOOKUP(Data!$S374,Data!$C374:$F374,$C$1:$F$1,"?",0,1)&amp;XLOOKUP(Data!$T374,Data!$C374:$F374,$C$1:$F$1,"?",0,1)&amp;XLOOKUP(Data!$U374,Data!$C374:$F374,$C$1:$F$1,"?",0,1)</f>
        <v>ICD</v>
      </c>
      <c r="BG374" s="30" t="str">
        <f t="array" ref="BG374">XLOOKUP(Data!$W374,Data!$G374:$J374,$G$1:$J$1,"?",0,1)&amp;XLOOKUP(Data!$X374,Data!$G374:$J374,$G$1:$J$1,"?",0,1)&amp;XLOOKUP(Data!$Y374,Data!$G374:$J374,$G$1:$J$1,"?",0,1)</f>
        <v>CDI</v>
      </c>
      <c r="BH374" s="30" t="str">
        <f>VLOOKUP(LEFT(Data!$BE374,Data!$BB374),'Key 2'!$A$1:$C$40,2,FALSE)</f>
        <v>DIC</v>
      </c>
      <c r="BI374" s="30" t="str">
        <f>VLOOKUP(LEFT(Data!$BF374,Data!$BC374),'Key 2'!$A$1:$C$40,2,FALSE)</f>
        <v>DIC</v>
      </c>
      <c r="BJ374" s="30" t="str">
        <f>VLOOKUP(LEFT(Data!$BG374,Data!$BD374),'Key 2'!$A$1:$C$40,2,FALSE)</f>
        <v>DC</v>
      </c>
      <c r="BK374" s="30" t="str">
        <f>IF(AND(Data!$AV374&gt;=15,Data!$O374&gt;=20),"DG",IF(AND(Data!$AW374&gt;=15,Data!$S374&gt;=20),"MG",IF(AND(Data!$AV374&gt;=15,Data!$W374&gt;=20),"LG","0")))</f>
        <v>DG</v>
      </c>
      <c r="BL374" s="30" t="str">
        <f>IF(AND(Data!$BK374="DG",Data!$AW374&gt;=15,Data!$S374&gt;=20,Data!$BH374&lt;&gt;Data!$BI374),"MG","LG")</f>
        <v>LG</v>
      </c>
      <c r="BM374" s="30" t="str">
        <f>IF(Data!$BK374="DG",Data!$BH374,IF(Data!$BK374="MG",Data!$BI374,Data!$BJ374))</f>
        <v>DIC</v>
      </c>
      <c r="BN374" s="30" t="str">
        <f>IF(Data!$BL374="DG",Data!$BH374,IF(Data!$BL374="MG",Data!$BI374,Data!$BJ374))</f>
        <v>DC</v>
      </c>
      <c r="BO374" s="41"/>
      <c r="BP374" s="41"/>
      <c r="BQ374" s="41"/>
      <c r="BR374" s="41"/>
      <c r="BS374" s="41"/>
      <c r="BT374" s="41" t="str">
        <f>VLOOKUP(Data!$BR374,'Key 1'!$B$1:$D$15,2,FALSE)</f>
        <v>TI</v>
      </c>
      <c r="BU374" s="41" t="str">
        <f>VLOOKUP(Data!$BS374,'Key 1'!$B$1:$D$15,2,FALSE)</f>
        <v>TI</v>
      </c>
      <c r="BV374" s="41">
        <f>VLOOKUP(Data!$BR374,'Key 1'!$B$1:$D$15,3,FALSE)</f>
        <v>0</v>
      </c>
      <c r="BW374" s="41">
        <f>VLOOKUP(Data!$BS374,'Key 1'!$B$1:$D$15,3,FALSE)</f>
        <v>0</v>
      </c>
      <c r="BX374" s="41" t="str">
        <f>IF(Data!$BK374="DG",IF(INT(Data!$BB374)-Data!$BB374&lt;0,"Low","High"),IF(Data!$BK374="MG",IF(INT(Data!$BC374)-Data!$BC374&lt;0,"Low","High"),IF(Data!$BK374="LG",IF(INT(Data!$BD374)-Data!$BD374&lt;0,"Low","High"),"High")))</f>
        <v>Low</v>
      </c>
      <c r="BY374" s="41" t="str">
        <f>IF(Data!$BL374="DG",IF(INT(Data!$BB374)-Data!$BB374&lt;0,"Low","High"),IF(Data!$BL374="MG",IF(INT(Data!$BC374)-Data!$BC374&lt;0,"Low","High"),IF(Data!$BL374="LG",IF(INT(Data!$BD374)-Data!$BD374&lt;0,"Low","High"),"High")))</f>
        <v>High</v>
      </c>
      <c r="BZ374" s="41" t="str">
        <f>IF(AND(Data!$BX374="High",Data!$BY374="High"),"High","Low")</f>
        <v>Low</v>
      </c>
      <c r="CA374" s="41" t="str">
        <f>IF(AND(Data!$BM374=Data!$BT374,Data!$BN374=Data!$BU374),"Matched",IF(Data!$BM374=Data!$BT374,"Sec Missed", IF(Data!$BN374=Data!$BU374," Pri Missed", "Both Missed")))</f>
        <v>Both Missed</v>
      </c>
      <c r="CB374" s="42">
        <v>100.0</v>
      </c>
      <c r="CC374" s="42">
        <v>100.0</v>
      </c>
      <c r="CD374" s="42">
        <v>100.0</v>
      </c>
      <c r="CE374" s="43" t="s">
        <v>96</v>
      </c>
      <c r="CF374" s="43" t="s">
        <v>1</v>
      </c>
      <c r="CG374" s="43" t="s">
        <v>17</v>
      </c>
      <c r="CH374" s="45" t="s">
        <v>96</v>
      </c>
      <c r="CI374" s="43" t="s">
        <v>97</v>
      </c>
      <c r="CJ374" s="42">
        <v>100.0</v>
      </c>
      <c r="CK374" s="43" t="s">
        <v>1</v>
      </c>
      <c r="CL374" s="43" t="s">
        <v>102</v>
      </c>
      <c r="CM374" s="42">
        <v>100.0</v>
      </c>
      <c r="CN374" s="43" t="s">
        <v>99</v>
      </c>
      <c r="CO374" s="1"/>
      <c r="CP374" s="1"/>
      <c r="CQ374" s="1"/>
      <c r="CR374" s="1"/>
      <c r="CS374" s="1"/>
      <c r="CT374" s="1"/>
      <c r="CU374" s="1"/>
    </row>
    <row r="375" ht="48.0" customHeight="1">
      <c r="A375" s="28">
        <v>2130.0</v>
      </c>
      <c r="B375" s="28">
        <v>28.0</v>
      </c>
      <c r="C375" s="28">
        <v>14.0</v>
      </c>
      <c r="D375" s="28">
        <v>20.0</v>
      </c>
      <c r="E375" s="28">
        <v>7.0</v>
      </c>
      <c r="F375" s="28">
        <v>23.0</v>
      </c>
      <c r="G375" s="28">
        <v>12.0</v>
      </c>
      <c r="H375" s="28">
        <v>20.0</v>
      </c>
      <c r="I375" s="28">
        <v>12.0</v>
      </c>
      <c r="J375" s="28">
        <v>22.0</v>
      </c>
      <c r="K375" s="28">
        <v>14.0</v>
      </c>
      <c r="L375" s="28">
        <v>19.0</v>
      </c>
      <c r="M375" s="28">
        <v>8.0</v>
      </c>
      <c r="N375" s="28">
        <v>23.0</v>
      </c>
      <c r="O375" s="31">
        <f>LARGE(Data!$K375:$N375,1)</f>
        <v>23</v>
      </c>
      <c r="P375" s="31">
        <f>LARGE(Data!$K375:$N375,2)</f>
        <v>19</v>
      </c>
      <c r="Q375" s="31">
        <f>LARGE(Data!$K375:$N375,3)</f>
        <v>14</v>
      </c>
      <c r="R375" s="31">
        <f>LARGE(Data!$K375:$N375,4)</f>
        <v>8</v>
      </c>
      <c r="S375" s="32">
        <f>LARGE(Data!$C375:$F375,1)</f>
        <v>23</v>
      </c>
      <c r="T375" s="32">
        <f>LARGE(Data!$C375:$F375,2)</f>
        <v>20</v>
      </c>
      <c r="U375" s="32">
        <f>LARGE(Data!$C375:$F375,3)</f>
        <v>14</v>
      </c>
      <c r="V375" s="32">
        <f>LARGE(Data!$C375:$F375,4)</f>
        <v>7</v>
      </c>
      <c r="W375" s="33">
        <f>LARGE(Data!$G375:$J375,1)</f>
        <v>22</v>
      </c>
      <c r="X375" s="33">
        <f>LARGE(Data!$G375:$J375,2)</f>
        <v>20</v>
      </c>
      <c r="Y375" s="33">
        <f>LARGE(Data!$G375:$J375,3)</f>
        <v>12</v>
      </c>
      <c r="Z375" s="33">
        <f>LARGE(Data!$G375:$J375,4)</f>
        <v>12</v>
      </c>
      <c r="AA375" s="30">
        <f>Data!$O375-Data!$P375</f>
        <v>4</v>
      </c>
      <c r="AB375" s="30">
        <f>Data!$P375-Data!$Q375</f>
        <v>5</v>
      </c>
      <c r="AC375" s="30">
        <f>Data!$Q375-Data!$R375</f>
        <v>6</v>
      </c>
      <c r="AD375" s="30">
        <f>(Data!$AA375+Data!$AB375)/SUM(Data!$AA375:$AC375)</f>
        <v>0.6</v>
      </c>
      <c r="AE375" s="31">
        <f>Data!$AA375^2/SQRT(Data!$AA375^2+Data!$AB375^2+Data!$AC375^2)</f>
        <v>1.823369223</v>
      </c>
      <c r="AF375" s="31">
        <f>Data!$AB375^2/SQRT(Data!$AA375^2+Data!$AB375^2+Data!$AC375^2)</f>
        <v>2.849014411</v>
      </c>
      <c r="AG375" s="31">
        <f>Data!$AC375^2/SQRT(Data!$AA375^2+Data!$AB375^2+Data!$AC375^2)</f>
        <v>4.102580753</v>
      </c>
      <c r="AH375" s="30">
        <f>Data!$S375-Data!$T375</f>
        <v>3</v>
      </c>
      <c r="AI375" s="30">
        <f>Data!$T375-Data!$U375</f>
        <v>6</v>
      </c>
      <c r="AJ375" s="30">
        <f>Data!$U375-Data!$V375</f>
        <v>7</v>
      </c>
      <c r="AK375" s="30">
        <f>(Data!$AH375+Data!$AI375)/(Data!$AH375+Data!$AI375+Data!$AJ375)</f>
        <v>0.5625</v>
      </c>
      <c r="AL375" s="32">
        <f>Data!$AH375^2/SQRT(Data!$AH375^2+Data!$AI375^2+Data!$AJ375^2)</f>
        <v>0.9282791216</v>
      </c>
      <c r="AM375" s="32">
        <f>Data!$AI375^2/SQRT(Data!$AH375^2+Data!$AI375^2+Data!$AJ375^2)</f>
        <v>3.713116487</v>
      </c>
      <c r="AN375" s="32">
        <f>Data!$AJ375^2/SQRT(Data!$AH375^2+Data!$AI375^2+Data!$AJ375^2)</f>
        <v>5.053964107</v>
      </c>
      <c r="AO375" s="30">
        <f>Data!$W375-Data!$X375</f>
        <v>2</v>
      </c>
      <c r="AP375" s="30">
        <f>Data!$X375-Data!$Y375</f>
        <v>8</v>
      </c>
      <c r="AQ375" s="30">
        <f>Data!$Y375-Data!$Z375</f>
        <v>0</v>
      </c>
      <c r="AR375" s="30">
        <f>(Data!$AO375+Data!$AP375)/(Data!$AO375+Data!$AP375+Data!$AQ375)</f>
        <v>1</v>
      </c>
      <c r="AS375" s="33">
        <f>Data!$AO375^2/SQRT(Data!$AO375^2+Data!$AP375^2+Data!$AQ375^2)</f>
        <v>0.4850712501</v>
      </c>
      <c r="AT375" s="33">
        <f>Data!$AP375^2/SQRT(Data!$AO375^2+Data!$AP375^2+Data!$AQ375^2)</f>
        <v>7.761140001</v>
      </c>
      <c r="AU375" s="33">
        <f>Data!$AQ375^2/SQRT(Data!$AO375^2+Data!$AP375^2+Data!$AQ375^2)</f>
        <v>0</v>
      </c>
      <c r="AV375" s="34">
        <f>_xlfn.VAR.P(Data!$K375:$N375)</f>
        <v>31.5</v>
      </c>
      <c r="AW375" s="35">
        <f>_xlfn.VAR.P(Data!$C375:$F375)</f>
        <v>37.5</v>
      </c>
      <c r="AX375" s="36">
        <f>_xlfn.VAR.P(Data!$G375:$J375)</f>
        <v>20.75</v>
      </c>
      <c r="AY375" s="46"/>
      <c r="AZ375" s="38"/>
      <c r="BA375" s="39"/>
      <c r="BB375" s="30" t="str">
        <f>IF(AND(Data!$AE375&gt;Data!$AF375,Data!$AE375&gt;Data!$AG375),"1",IF(AND(Data!$AF375&gt;Data!$AE375,Data!$AF375&gt;Data!$AG375),IF(Data!$AF375&lt;2.5*Data!$AE375,"1.2",IF(OR(Data!$AE375&gt;2.5,Data!$AE375+Data!$AF375+Data!$AG375&lt;9),"2.2","2")),IF(AND(Data!$AG375&gt;3.5*Data!$AE375,Data!$AG375&gt;3.5*Data!$AF375,Data!$AE375+Data!$AF375+Data!$AG375&gt;11,Data!$AE375+Data!$AF375&lt;2,Data!$Q375&gt;=18),"3",IF((Data!$AE375&gt;3*Data!$AF375),"1.3",IF(AND(Data!$AF375&gt;3*Data!$AE375,Data!$AF375&gt;2),"2.3","3.3")))))</f>
        <v>3.3</v>
      </c>
      <c r="BC375" s="30" t="str">
        <f>IF(AND(Data!$AL375&gt;Data!$AM375,Data!$AL375&gt;Data!$AN375),"1",IF(AND(Data!$AM375&gt;Data!$AL375,Data!$AM375&gt;Data!$AN375),IF(Data!$AM375&lt;2.5*Data!$AL375,"1.2",IF(OR(Data!$AL375&gt;2.5,Data!$AL375+Data!$AM375+Data!$AN375&lt;9),"2.2","2")),IF(AND(Data!$AN375&gt;3.5*Data!$AL375,Data!$AN375&gt;3.5*Data!$AM375,Data!$AL375+Data!$AM375+Data!$AN375&gt;11,Data!$AL375+Data!$AM375&lt;2,Data!$U375&gt;=18),"3",IF((Data!$AL375&gt;3*Data!$AM375),"1.3",IF(AND(Data!$AM375&gt;3*Data!$AL375,Data!$AM375&gt;2),"2.3","3.3")))))</f>
        <v>2.3</v>
      </c>
      <c r="BD375" s="30" t="str">
        <f>IF(AND(Data!$AS375&gt;Data!$AT375,Data!$AS375&gt;Data!$AU375),"1",IF(AND(Data!$AT375&gt;Data!$AS375,Data!$AT375&gt;Data!$AU375),IF(Data!$AT375&lt;2.5*Data!$AS375,"1.2",IF(OR(Data!$AS375&gt;2.5,Data!$AS375+Data!$AT375+Data!$AU375&lt;9),"2.2","2")),IF(AND(Data!$AU375&gt;3.5*Data!$AS375,Data!$AU375&gt;3.5*Data!$AT375,Data!$AS375+Data!$AT375+Data!$AU375&gt;11,Data!$AS375+Data!$AT375&lt;2,Data!$Y375&gt;=18),"3",IF((Data!$AS375&gt;3*Data!$AT375),"1.3",IF(AND(Data!$AT375&gt;3*Data!$AS375,Data!$AT375&gt;2),"2.3","3.3")))))</f>
        <v>2.2</v>
      </c>
      <c r="BE375" s="30" t="str">
        <f t="array" ref="BE375">XLOOKUP(Data!$O375,Data!$K375:$N375,$K$1:$N$1,"?",0,1)&amp;XLOOKUP(Data!$P375,Data!$K375:$N375,$K$1:$N$1,"?",0,1)&amp;XLOOKUP(Data!$Q375,Data!$K375:$N375,$K$1:$N$1,"?",0,1)</f>
        <v>CID</v>
      </c>
      <c r="BF375" s="30" t="str">
        <f t="array" ref="BF375">XLOOKUP(Data!$S375,Data!$C375:$F375,$C$1:$F$1,"?",0,1)&amp;XLOOKUP(Data!$T375,Data!$C375:$F375,$C$1:$F$1,"?",0,1)&amp;XLOOKUP(Data!$U375,Data!$C375:$F375,$C$1:$F$1,"?",0,1)</f>
        <v>CID</v>
      </c>
      <c r="BG375" s="30" t="str">
        <f t="array" ref="BG375">XLOOKUP(Data!$W375,Data!$G375:$J375,$G$1:$J$1,"?",0,1)&amp;XLOOKUP(Data!$X375,Data!$G375:$J375,$G$1:$J$1,"?",0,1)&amp;XLOOKUP(Data!$Y375,Data!$G375:$J375,$G$1:$J$1,"?",0,1)</f>
        <v>CID</v>
      </c>
      <c r="BH375" s="30" t="str">
        <f>VLOOKUP(LEFT(Data!$BE375,Data!$BB375),'Key 2'!$A$1:$C$40,2,FALSE)</f>
        <v>DIC</v>
      </c>
      <c r="BI375" s="30" t="str">
        <f>VLOOKUP(LEFT(Data!$BF375,Data!$BC375),'Key 2'!$A$1:$C$40,2,FALSE)</f>
        <v>IC</v>
      </c>
      <c r="BJ375" s="30" t="str">
        <f>VLOOKUP(LEFT(Data!$BG375,Data!$BD375),'Key 2'!$A$1:$C$40,2,FALSE)</f>
        <v>IC</v>
      </c>
      <c r="BK375" s="30" t="str">
        <f>IF(AND(Data!$AV375&gt;=15,Data!$O375&gt;=20),"DG",IF(AND(Data!$AW375&gt;=15,Data!$S375&gt;=20),"MG",IF(AND(Data!$AV375&gt;=15,Data!$W375&gt;=20),"LG","0")))</f>
        <v>DG</v>
      </c>
      <c r="BL375" s="30" t="str">
        <f>IF(AND(Data!$BK375="DG",Data!$AW375&gt;=15,Data!$S375&gt;=20,Data!$BH375&lt;&gt;Data!$BI375),"MG","LG")</f>
        <v>MG</v>
      </c>
      <c r="BM375" s="30" t="str">
        <f>IF(Data!$BK375="DG",Data!$BH375,IF(Data!$BK375="MG",Data!$BI375,Data!$BJ375))</f>
        <v>DIC</v>
      </c>
      <c r="BN375" s="30" t="str">
        <f>IF(Data!$BL375="DG",Data!$BH375,IF(Data!$BL375="MG",Data!$BI375,Data!$BJ375))</f>
        <v>IC</v>
      </c>
      <c r="BO375" s="41"/>
      <c r="BP375" s="41"/>
      <c r="BQ375" s="41"/>
      <c r="BR375" s="47"/>
      <c r="BS375" s="48"/>
      <c r="BT375" s="47" t="str">
        <f>VLOOKUP(Data!$BR375,'Key 1'!$B$1:$D$15,2,FALSE)</f>
        <v>TI</v>
      </c>
      <c r="BU375" s="48" t="str">
        <f>VLOOKUP(Data!$BS375,'Key 1'!$B$1:$D$15,2,FALSE)</f>
        <v>TI</v>
      </c>
      <c r="BV375" s="47">
        <f>VLOOKUP(Data!$BR375,'Key 1'!$B$1:$D$15,3,FALSE)</f>
        <v>0</v>
      </c>
      <c r="BW375" s="48">
        <f>VLOOKUP(Data!$BS375,'Key 1'!$B$1:$D$15,3,FALSE)</f>
        <v>0</v>
      </c>
      <c r="BX375" s="41" t="str">
        <f>IF(Data!$BK375="DG",IF(INT(Data!$BB375)-Data!$BB375&lt;0,"Low","High"),IF(Data!$BK375="MG",IF(INT(Data!$BC375)-Data!$BC375&lt;0,"Low","High"),IF(Data!$BK375="LG",IF(INT(Data!$BD375)-Data!$BD375&lt;0,"Low","High"),"High")))</f>
        <v>Low</v>
      </c>
      <c r="BY375" s="41" t="str">
        <f>IF(Data!$BL375="DG",IF(INT(Data!$BB375)-Data!$BB375&lt;0,"Low","High"),IF(Data!$BL375="MG",IF(INT(Data!$BC375)-Data!$BC375&lt;0,"Low","High"),IF(Data!$BL375="LG",IF(INT(Data!$BD375)-Data!$BD375&lt;0,"Low","High"),"High")))</f>
        <v>Low</v>
      </c>
      <c r="BZ375" s="41" t="str">
        <f>IF(AND(Data!$BX375="High",Data!$BY375="High"),"High","Low")</f>
        <v>Low</v>
      </c>
      <c r="CA375" s="41" t="str">
        <f>IF(AND(Data!$BM375=Data!$BT375,Data!$BN375=Data!$BU375),"Matched",IF(Data!$BM375=Data!$BT375,"Sec Missed", IF(Data!$BN375=Data!$BU375," Pri Missed", "Both Missed")))</f>
        <v>Both Missed</v>
      </c>
      <c r="CB375" s="42">
        <v>100.0</v>
      </c>
      <c r="CC375" s="42">
        <v>100.0</v>
      </c>
      <c r="CD375" s="42">
        <v>100.0</v>
      </c>
      <c r="CE375" s="43" t="s">
        <v>96</v>
      </c>
      <c r="CF375" s="43" t="s">
        <v>96</v>
      </c>
      <c r="CG375" s="43" t="s">
        <v>96</v>
      </c>
      <c r="CH375" s="45" t="s">
        <v>96</v>
      </c>
      <c r="CI375" s="43" t="s">
        <v>97</v>
      </c>
      <c r="CJ375" s="42">
        <v>100.0</v>
      </c>
      <c r="CK375" s="43" t="s">
        <v>96</v>
      </c>
      <c r="CL375" s="43" t="s">
        <v>98</v>
      </c>
      <c r="CM375" s="42">
        <v>100.0</v>
      </c>
      <c r="CN375" s="43" t="s">
        <v>99</v>
      </c>
      <c r="CO375" s="1"/>
      <c r="CP375" s="1"/>
      <c r="CQ375" s="1"/>
      <c r="CR375" s="1"/>
      <c r="CS375" s="1"/>
      <c r="CT375" s="1"/>
      <c r="CU375" s="1"/>
    </row>
    <row r="376" ht="48.0" customHeight="1">
      <c r="A376" s="28">
        <v>2131.0</v>
      </c>
      <c r="B376" s="28">
        <v>28.0</v>
      </c>
      <c r="C376" s="28">
        <v>14.0</v>
      </c>
      <c r="D376" s="28">
        <v>26.125</v>
      </c>
      <c r="E376" s="28">
        <v>15.0</v>
      </c>
      <c r="F376" s="28">
        <v>7.0</v>
      </c>
      <c r="G376" s="28">
        <v>21.0</v>
      </c>
      <c r="H376" s="28">
        <v>23.5</v>
      </c>
      <c r="I376" s="28">
        <v>7.0</v>
      </c>
      <c r="J376" s="28">
        <v>8.0</v>
      </c>
      <c r="K376" s="28">
        <v>17.0</v>
      </c>
      <c r="L376" s="28">
        <v>24.625</v>
      </c>
      <c r="M376" s="28">
        <v>11.0</v>
      </c>
      <c r="N376" s="28">
        <v>7.0</v>
      </c>
      <c r="O376" s="31">
        <f>LARGE(Data!$K376:$N376,1)</f>
        <v>24.625</v>
      </c>
      <c r="P376" s="31">
        <f>LARGE(Data!$K376:$N376,2)</f>
        <v>17</v>
      </c>
      <c r="Q376" s="31">
        <f>LARGE(Data!$K376:$N376,3)</f>
        <v>11</v>
      </c>
      <c r="R376" s="31">
        <f>LARGE(Data!$K376:$N376,4)</f>
        <v>7</v>
      </c>
      <c r="S376" s="32">
        <f>LARGE(Data!$C376:$F376,1)</f>
        <v>26.125</v>
      </c>
      <c r="T376" s="32">
        <f>LARGE(Data!$C376:$F376,2)</f>
        <v>15</v>
      </c>
      <c r="U376" s="32">
        <f>LARGE(Data!$C376:$F376,3)</f>
        <v>14</v>
      </c>
      <c r="V376" s="32">
        <f>LARGE(Data!$C376:$F376,4)</f>
        <v>7</v>
      </c>
      <c r="W376" s="33">
        <f>LARGE(Data!$G376:$J376,1)</f>
        <v>23.5</v>
      </c>
      <c r="X376" s="33">
        <f>LARGE(Data!$G376:$J376,2)</f>
        <v>21</v>
      </c>
      <c r="Y376" s="33">
        <f>LARGE(Data!$G376:$J376,3)</f>
        <v>8</v>
      </c>
      <c r="Z376" s="33">
        <f>LARGE(Data!$G376:$J376,4)</f>
        <v>7</v>
      </c>
      <c r="AA376" s="30">
        <f>Data!$O376-Data!$P376</f>
        <v>7.625</v>
      </c>
      <c r="AB376" s="30">
        <f>Data!$P376-Data!$Q376</f>
        <v>6</v>
      </c>
      <c r="AC376" s="30">
        <f>Data!$Q376-Data!$R376</f>
        <v>4</v>
      </c>
      <c r="AD376" s="30">
        <f>(Data!$AA376+Data!$AB376)/SUM(Data!$AA376:$AC376)</f>
        <v>0.7730496454</v>
      </c>
      <c r="AE376" s="31">
        <f>Data!$AA376^2/SQRT(Data!$AA376^2+Data!$AB376^2+Data!$AC376^2)</f>
        <v>5.539951054</v>
      </c>
      <c r="AF376" s="31">
        <f>Data!$AB376^2/SQRT(Data!$AA376^2+Data!$AB376^2+Data!$AC376^2)</f>
        <v>3.430273375</v>
      </c>
      <c r="AG376" s="31">
        <f>Data!$AC376^2/SQRT(Data!$AA376^2+Data!$AB376^2+Data!$AC376^2)</f>
        <v>1.524565945</v>
      </c>
      <c r="AH376" s="30">
        <f>Data!$S376-Data!$T376</f>
        <v>11.125</v>
      </c>
      <c r="AI376" s="30">
        <f>Data!$T376-Data!$U376</f>
        <v>1</v>
      </c>
      <c r="AJ376" s="30">
        <f>Data!$U376-Data!$V376</f>
        <v>7</v>
      </c>
      <c r="AK376" s="30">
        <f>(Data!$AH376+Data!$AI376)/(Data!$AH376+Data!$AI376+Data!$AJ376)</f>
        <v>0.6339869281</v>
      </c>
      <c r="AL376" s="32">
        <f>Data!$AH376^2/SQRT(Data!$AH376^2+Data!$AI376^2+Data!$AJ376^2)</f>
        <v>9.388973341</v>
      </c>
      <c r="AM376" s="32">
        <f>Data!$AI376^2/SQRT(Data!$AH376^2+Data!$AI376^2+Data!$AJ376^2)</f>
        <v>0.07586091325</v>
      </c>
      <c r="AN376" s="32">
        <f>Data!$AJ376^2/SQRT(Data!$AH376^2+Data!$AI376^2+Data!$AJ376^2)</f>
        <v>3.717184749</v>
      </c>
      <c r="AO376" s="30">
        <f>Data!$W376-Data!$X376</f>
        <v>2.5</v>
      </c>
      <c r="AP376" s="30">
        <f>Data!$X376-Data!$Y376</f>
        <v>13</v>
      </c>
      <c r="AQ376" s="30">
        <f>Data!$Y376-Data!$Z376</f>
        <v>1</v>
      </c>
      <c r="AR376" s="30">
        <f>(Data!$AO376+Data!$AP376)/(Data!$AO376+Data!$AP376+Data!$AQ376)</f>
        <v>0.9393939394</v>
      </c>
      <c r="AS376" s="33">
        <f>Data!$AO376^2/SQRT(Data!$AO376^2+Data!$AP376^2+Data!$AQ376^2)</f>
        <v>0.4707772357</v>
      </c>
      <c r="AT376" s="33">
        <f>Data!$AP376^2/SQRT(Data!$AO376^2+Data!$AP376^2+Data!$AQ376^2)</f>
        <v>12.72981645</v>
      </c>
      <c r="AU376" s="33">
        <f>Data!$AQ376^2/SQRT(Data!$AO376^2+Data!$AP376^2+Data!$AQ376^2)</f>
        <v>0.07532435772</v>
      </c>
      <c r="AV376" s="34">
        <f>_xlfn.VAR.P(Data!$K376:$N376)</f>
        <v>44.15136719</v>
      </c>
      <c r="AW376" s="35">
        <f>_xlfn.VAR.P(Data!$C376:$F376)</f>
        <v>46.90917969</v>
      </c>
      <c r="AX376" s="36">
        <f>_xlfn.VAR.P(Data!$G376:$J376)</f>
        <v>55.296875</v>
      </c>
      <c r="AY376" s="46"/>
      <c r="AZ376" s="38"/>
      <c r="BA376" s="39"/>
      <c r="BB376" s="30" t="str">
        <f>IF(AND(Data!$AE376&gt;Data!$AF376,Data!$AE376&gt;Data!$AG376),"1",IF(AND(Data!$AF376&gt;Data!$AE376,Data!$AF376&gt;Data!$AG376),IF(Data!$AF376&lt;2.5*Data!$AE376,"1.2",IF(OR(Data!$AE376&gt;2.5,Data!$AE376+Data!$AF376+Data!$AG376&lt;9),"2.2","2")),IF(AND(Data!$AG376&gt;3.5*Data!$AE376,Data!$AG376&gt;3.5*Data!$AF376,Data!$AE376+Data!$AF376+Data!$AG376&gt;11,Data!$AE376+Data!$AF376&lt;2,Data!$Q376&gt;=18),"3",IF((Data!$AE376&gt;3*Data!$AF376),"1.3",IF(AND(Data!$AF376&gt;3*Data!$AE376,Data!$AF376&gt;2),"2.3","3.3")))))</f>
        <v>1</v>
      </c>
      <c r="BC376" s="30" t="str">
        <f>IF(AND(Data!$AL376&gt;Data!$AM376,Data!$AL376&gt;Data!$AN376),"1",IF(AND(Data!$AM376&gt;Data!$AL376,Data!$AM376&gt;Data!$AN376),IF(Data!$AM376&lt;2.5*Data!$AL376,"1.2",IF(OR(Data!$AL376&gt;2.5,Data!$AL376+Data!$AM376+Data!$AN376&lt;9),"2.2","2")),IF(AND(Data!$AN376&gt;3.5*Data!$AL376,Data!$AN376&gt;3.5*Data!$AM376,Data!$AL376+Data!$AM376+Data!$AN376&gt;11,Data!$AL376+Data!$AM376&lt;2,Data!$U376&gt;=18),"3",IF((Data!$AL376&gt;3*Data!$AM376),"1.3",IF(AND(Data!$AM376&gt;3*Data!$AL376,Data!$AM376&gt;2),"2.3","3.3")))))</f>
        <v>1</v>
      </c>
      <c r="BD376" s="30" t="str">
        <f>IF(AND(Data!$AS376&gt;Data!$AT376,Data!$AS376&gt;Data!$AU376),"1",IF(AND(Data!$AT376&gt;Data!$AS376,Data!$AT376&gt;Data!$AU376),IF(Data!$AT376&lt;2.5*Data!$AS376,"1.2",IF(OR(Data!$AS376&gt;2.5,Data!$AS376+Data!$AT376+Data!$AU376&lt;9),"2.2","2")),IF(AND(Data!$AU376&gt;3.5*Data!$AS376,Data!$AU376&gt;3.5*Data!$AT376,Data!$AS376+Data!$AT376+Data!$AU376&gt;11,Data!$AS376+Data!$AT376&lt;2,Data!$Y376&gt;=18),"3",IF((Data!$AS376&gt;3*Data!$AT376),"1.3",IF(AND(Data!$AT376&gt;3*Data!$AS376,Data!$AT376&gt;2),"2.3","3.3")))))</f>
        <v>2</v>
      </c>
      <c r="BE376" s="30" t="str">
        <f t="array" ref="BE376">XLOOKUP(Data!$O376,Data!$K376:$N376,$K$1:$N$1,"?",0,1)&amp;XLOOKUP(Data!$P376,Data!$K376:$N376,$K$1:$N$1,"?",0,1)&amp;XLOOKUP(Data!$Q376,Data!$K376:$N376,$K$1:$N$1,"?",0,1)</f>
        <v>IDS</v>
      </c>
      <c r="BF376" s="30" t="str">
        <f t="array" ref="BF376">XLOOKUP(Data!$S376,Data!$C376:$F376,$C$1:$F$1,"?",0,1)&amp;XLOOKUP(Data!$T376,Data!$C376:$F376,$C$1:$F$1,"?",0,1)&amp;XLOOKUP(Data!$U376,Data!$C376:$F376,$C$1:$F$1,"?",0,1)</f>
        <v>ISD</v>
      </c>
      <c r="BG376" s="30" t="str">
        <f t="array" ref="BG376">XLOOKUP(Data!$W376,Data!$G376:$J376,$G$1:$J$1,"?",0,1)&amp;XLOOKUP(Data!$X376,Data!$G376:$J376,$G$1:$J$1,"?",0,1)&amp;XLOOKUP(Data!$Y376,Data!$G376:$J376,$G$1:$J$1,"?",0,1)</f>
        <v>IDC</v>
      </c>
      <c r="BH376" s="30" t="str">
        <f>VLOOKUP(LEFT(Data!$BE376,Data!$BB376),'Key 2'!$A$1:$C$40,2,FALSE)</f>
        <v>I</v>
      </c>
      <c r="BI376" s="30" t="str">
        <f>VLOOKUP(LEFT(Data!$BF376,Data!$BC376),'Key 2'!$A$1:$C$40,2,FALSE)</f>
        <v>I</v>
      </c>
      <c r="BJ376" s="30" t="str">
        <f>VLOOKUP(LEFT(Data!$BG376,Data!$BD376),'Key 2'!$A$1:$C$40,2,FALSE)</f>
        <v>DI</v>
      </c>
      <c r="BK376" s="30" t="str">
        <f>IF(AND(Data!$AV376&gt;=15,Data!$O376&gt;=20),"DG",IF(AND(Data!$AW376&gt;=15,Data!$S376&gt;=20),"MG",IF(AND(Data!$AV376&gt;=15,Data!$W376&gt;=20),"LG","0")))</f>
        <v>DG</v>
      </c>
      <c r="BL376" s="30" t="str">
        <f>IF(AND(Data!$BK376="DG",Data!$AW376&gt;=15,Data!$S376&gt;=20,Data!$BH376&lt;&gt;Data!$BI376),"MG","LG")</f>
        <v>LG</v>
      </c>
      <c r="BM376" s="30" t="str">
        <f>IF(Data!$BK376="DG",Data!$BH376,IF(Data!$BK376="MG",Data!$BI376,Data!$BJ376))</f>
        <v>I</v>
      </c>
      <c r="BN376" s="30" t="str">
        <f>IF(Data!$BL376="DG",Data!$BH376,IF(Data!$BL376="MG",Data!$BI376,Data!$BJ376))</f>
        <v>DI</v>
      </c>
      <c r="BO376" s="41"/>
      <c r="BP376" s="41"/>
      <c r="BQ376" s="41"/>
      <c r="BR376" s="41"/>
      <c r="BS376" s="41"/>
      <c r="BT376" s="41" t="str">
        <f>VLOOKUP(Data!$BR376,'Key 1'!$B$1:$D$15,2,FALSE)</f>
        <v>TI</v>
      </c>
      <c r="BU376" s="41" t="str">
        <f>VLOOKUP(Data!$BS376,'Key 1'!$B$1:$D$15,2,FALSE)</f>
        <v>TI</v>
      </c>
      <c r="BV376" s="41">
        <f>VLOOKUP(Data!$BR376,'Key 1'!$B$1:$D$15,3,FALSE)</f>
        <v>0</v>
      </c>
      <c r="BW376" s="41">
        <f>VLOOKUP(Data!$BS376,'Key 1'!$B$1:$D$15,3,FALSE)</f>
        <v>0</v>
      </c>
      <c r="BX376" s="41" t="str">
        <f>IF(Data!$BK376="DG",IF(INT(Data!$BB376)-Data!$BB376&lt;0,"Low","High"),IF(Data!$BK376="MG",IF(INT(Data!$BC376)-Data!$BC376&lt;0,"Low","High"),IF(Data!$BK376="LG",IF(INT(Data!$BD376)-Data!$BD376&lt;0,"Low","High"),"High")))</f>
        <v>High</v>
      </c>
      <c r="BY376" s="41" t="str">
        <f>IF(Data!$BL376="DG",IF(INT(Data!$BB376)-Data!$BB376&lt;0,"Low","High"),IF(Data!$BL376="MG",IF(INT(Data!$BC376)-Data!$BC376&lt;0,"Low","High"),IF(Data!$BL376="LG",IF(INT(Data!$BD376)-Data!$BD376&lt;0,"Low","High"),"High")))</f>
        <v>High</v>
      </c>
      <c r="BZ376" s="41" t="str">
        <f>IF(AND(Data!$BX376="High",Data!$BY376="High"),"High","Low")</f>
        <v>High</v>
      </c>
      <c r="CA376" s="41" t="str">
        <f>IF(AND(Data!$BM376=Data!$BT376,Data!$BN376=Data!$BU376),"Matched",IF(Data!$BM376=Data!$BT376,"Sec Missed", IF(Data!$BN376=Data!$BU376," Pri Missed", "Both Missed")))</f>
        <v>Both Missed</v>
      </c>
      <c r="CB376" s="42">
        <v>100.0</v>
      </c>
      <c r="CC376" s="42">
        <v>100.0</v>
      </c>
      <c r="CD376" s="42">
        <v>100.0</v>
      </c>
      <c r="CE376" s="43" t="s">
        <v>1</v>
      </c>
      <c r="CF376" s="43" t="s">
        <v>1</v>
      </c>
      <c r="CG376" s="43" t="s">
        <v>15</v>
      </c>
      <c r="CH376" s="45" t="s">
        <v>1</v>
      </c>
      <c r="CI376" s="43" t="s">
        <v>97</v>
      </c>
      <c r="CJ376" s="42">
        <v>100.0</v>
      </c>
      <c r="CK376" s="43" t="s">
        <v>15</v>
      </c>
      <c r="CL376" s="43" t="s">
        <v>98</v>
      </c>
      <c r="CM376" s="42">
        <v>100.0</v>
      </c>
      <c r="CN376" s="43" t="s">
        <v>103</v>
      </c>
      <c r="CO376" s="1"/>
      <c r="CP376" s="1"/>
      <c r="CQ376" s="1"/>
      <c r="CR376" s="1"/>
      <c r="CS376" s="1"/>
      <c r="CT376" s="1"/>
      <c r="CU376" s="1"/>
    </row>
    <row r="377" ht="48.0" customHeight="1">
      <c r="A377" s="28">
        <v>2132.0</v>
      </c>
      <c r="B377" s="28">
        <v>28.0</v>
      </c>
      <c r="C377" s="28">
        <v>24.0</v>
      </c>
      <c r="D377" s="28">
        <v>25.0</v>
      </c>
      <c r="E377" s="28">
        <v>3.0</v>
      </c>
      <c r="F377" s="28">
        <v>9.0</v>
      </c>
      <c r="G377" s="28">
        <v>22.0</v>
      </c>
      <c r="H377" s="28">
        <v>20.0</v>
      </c>
      <c r="I377" s="28">
        <v>4.0</v>
      </c>
      <c r="J377" s="28">
        <v>11.0</v>
      </c>
      <c r="K377" s="28">
        <v>23.5</v>
      </c>
      <c r="L377" s="28">
        <v>23.5</v>
      </c>
      <c r="M377" s="28">
        <v>3.0</v>
      </c>
      <c r="N377" s="28">
        <v>9.5</v>
      </c>
      <c r="O377" s="31">
        <f>LARGE(Data!$K377:$N377,1)</f>
        <v>23.5</v>
      </c>
      <c r="P377" s="31">
        <f>LARGE(Data!$K377:$N377,2)</f>
        <v>23.5</v>
      </c>
      <c r="Q377" s="31">
        <f>LARGE(Data!$K377:$N377,3)</f>
        <v>9.5</v>
      </c>
      <c r="R377" s="31">
        <f>LARGE(Data!$K377:$N377,4)</f>
        <v>3</v>
      </c>
      <c r="S377" s="32">
        <f>LARGE(Data!$C377:$F377,1)</f>
        <v>25</v>
      </c>
      <c r="T377" s="32">
        <f>LARGE(Data!$C377:$F377,2)</f>
        <v>24</v>
      </c>
      <c r="U377" s="32">
        <f>LARGE(Data!$C377:$F377,3)</f>
        <v>9</v>
      </c>
      <c r="V377" s="32">
        <f>LARGE(Data!$C377:$F377,4)</f>
        <v>3</v>
      </c>
      <c r="W377" s="33">
        <f>LARGE(Data!$G377:$J377,1)</f>
        <v>22</v>
      </c>
      <c r="X377" s="33">
        <f>LARGE(Data!$G377:$J377,2)</f>
        <v>20</v>
      </c>
      <c r="Y377" s="33">
        <f>LARGE(Data!$G377:$J377,3)</f>
        <v>11</v>
      </c>
      <c r="Z377" s="33">
        <f>LARGE(Data!$G377:$J377,4)</f>
        <v>4</v>
      </c>
      <c r="AA377" s="30">
        <f>Data!$O377-Data!$P377</f>
        <v>0</v>
      </c>
      <c r="AB377" s="30">
        <f>Data!$P377-Data!$Q377</f>
        <v>14</v>
      </c>
      <c r="AC377" s="30">
        <f>Data!$Q377-Data!$R377</f>
        <v>6.5</v>
      </c>
      <c r="AD377" s="30">
        <f>(Data!$AA377+Data!$AB377)/SUM(Data!$AA377:$AC377)</f>
        <v>0.6829268293</v>
      </c>
      <c r="AE377" s="31">
        <f>Data!$AA377^2/SQRT(Data!$AA377^2+Data!$AB377^2+Data!$AC377^2)</f>
        <v>0</v>
      </c>
      <c r="AF377" s="31">
        <f>Data!$AB377^2/SQRT(Data!$AA377^2+Data!$AB377^2+Data!$AC377^2)</f>
        <v>12.69812555</v>
      </c>
      <c r="AG377" s="31">
        <f>Data!$AC377^2/SQRT(Data!$AA377^2+Data!$AB377^2+Data!$AC377^2)</f>
        <v>2.737223492</v>
      </c>
      <c r="AH377" s="30">
        <f>Data!$S377-Data!$T377</f>
        <v>1</v>
      </c>
      <c r="AI377" s="30">
        <f>Data!$T377-Data!$U377</f>
        <v>15</v>
      </c>
      <c r="AJ377" s="30">
        <f>Data!$U377-Data!$V377</f>
        <v>6</v>
      </c>
      <c r="AK377" s="30">
        <f>(Data!$AH377+Data!$AI377)/(Data!$AH377+Data!$AI377+Data!$AJ377)</f>
        <v>0.7272727273</v>
      </c>
      <c r="AL377" s="32">
        <f>Data!$AH377^2/SQRT(Data!$AH377^2+Data!$AI377^2+Data!$AJ377^2)</f>
        <v>0.06178020632</v>
      </c>
      <c r="AM377" s="32">
        <f>Data!$AI377^2/SQRT(Data!$AH377^2+Data!$AI377^2+Data!$AJ377^2)</f>
        <v>13.90054642</v>
      </c>
      <c r="AN377" s="32">
        <f>Data!$AJ377^2/SQRT(Data!$AH377^2+Data!$AI377^2+Data!$AJ377^2)</f>
        <v>2.224087428</v>
      </c>
      <c r="AO377" s="30">
        <f>Data!$W377-Data!$X377</f>
        <v>2</v>
      </c>
      <c r="AP377" s="30">
        <f>Data!$X377-Data!$Y377</f>
        <v>9</v>
      </c>
      <c r="AQ377" s="30">
        <f>Data!$Y377-Data!$Z377</f>
        <v>7</v>
      </c>
      <c r="AR377" s="30">
        <f>(Data!$AO377+Data!$AP377)/(Data!$AO377+Data!$AP377+Data!$AQ377)</f>
        <v>0.6111111111</v>
      </c>
      <c r="AS377" s="33">
        <f>Data!$AO377^2/SQRT(Data!$AO377^2+Data!$AP377^2+Data!$AQ377^2)</f>
        <v>0.3455473702</v>
      </c>
      <c r="AT377" s="33">
        <f>Data!$AP377^2/SQRT(Data!$AO377^2+Data!$AP377^2+Data!$AQ377^2)</f>
        <v>6.997334247</v>
      </c>
      <c r="AU377" s="33">
        <f>Data!$AQ377^2/SQRT(Data!$AO377^2+Data!$AP377^2+Data!$AQ377^2)</f>
        <v>4.232955285</v>
      </c>
      <c r="AV377" s="34">
        <f>_xlfn.VAR.P(Data!$K377:$N377)</f>
        <v>79.671875</v>
      </c>
      <c r="AW377" s="35">
        <f>_xlfn.VAR.P(Data!$C377:$F377)</f>
        <v>90.1875</v>
      </c>
      <c r="AX377" s="36">
        <f>_xlfn.VAR.P(Data!$G377:$J377)</f>
        <v>52.1875</v>
      </c>
      <c r="AY377" s="46"/>
      <c r="AZ377" s="38"/>
      <c r="BA377" s="39"/>
      <c r="BB377" s="30" t="str">
        <f>IF(AND(Data!$AE377&gt;Data!$AF377,Data!$AE377&gt;Data!$AG377),"1",IF(AND(Data!$AF377&gt;Data!$AE377,Data!$AF377&gt;Data!$AG377),IF(Data!$AF377&lt;2.5*Data!$AE377,"1.2",IF(OR(Data!$AE377&gt;2.5,Data!$AE377+Data!$AF377+Data!$AG377&lt;9),"2.2","2")),IF(AND(Data!$AG377&gt;3.5*Data!$AE377,Data!$AG377&gt;3.5*Data!$AF377,Data!$AE377+Data!$AF377+Data!$AG377&gt;11,Data!$AE377+Data!$AF377&lt;2,Data!$Q377&gt;=18),"3",IF((Data!$AE377&gt;3*Data!$AF377),"1.3",IF(AND(Data!$AF377&gt;3*Data!$AE377,Data!$AF377&gt;2),"2.3","3.3")))))</f>
        <v>2</v>
      </c>
      <c r="BC377" s="30" t="str">
        <f>IF(AND(Data!$AL377&gt;Data!$AM377,Data!$AL377&gt;Data!$AN377),"1",IF(AND(Data!$AM377&gt;Data!$AL377,Data!$AM377&gt;Data!$AN377),IF(Data!$AM377&lt;2.5*Data!$AL377,"1.2",IF(OR(Data!$AL377&gt;2.5,Data!$AL377+Data!$AM377+Data!$AN377&lt;9),"2.2","2")),IF(AND(Data!$AN377&gt;3.5*Data!$AL377,Data!$AN377&gt;3.5*Data!$AM377,Data!$AL377+Data!$AM377+Data!$AN377&gt;11,Data!$AL377+Data!$AM377&lt;2,Data!$U377&gt;=18),"3",IF((Data!$AL377&gt;3*Data!$AM377),"1.3",IF(AND(Data!$AM377&gt;3*Data!$AL377,Data!$AM377&gt;2),"2.3","3.3")))))</f>
        <v>2</v>
      </c>
      <c r="BD377" s="30" t="str">
        <f>IF(AND(Data!$AS377&gt;Data!$AT377,Data!$AS377&gt;Data!$AU377),"1",IF(AND(Data!$AT377&gt;Data!$AS377,Data!$AT377&gt;Data!$AU377),IF(Data!$AT377&lt;2.5*Data!$AS377,"1.2",IF(OR(Data!$AS377&gt;2.5,Data!$AS377+Data!$AT377+Data!$AU377&lt;9),"2.2","2")),IF(AND(Data!$AU377&gt;3.5*Data!$AS377,Data!$AU377&gt;3.5*Data!$AT377,Data!$AS377+Data!$AT377+Data!$AU377&gt;11,Data!$AS377+Data!$AT377&lt;2,Data!$Y377&gt;=18),"3",IF((Data!$AS377&gt;3*Data!$AT377),"1.3",IF(AND(Data!$AT377&gt;3*Data!$AS377,Data!$AT377&gt;2),"2.3","3.3")))))</f>
        <v>2</v>
      </c>
      <c r="BE377" s="30" t="str">
        <f t="array" ref="BE377">XLOOKUP(Data!$O377,Data!$K377:$N377,$K$1:$N$1,"?",0,1)&amp;XLOOKUP(Data!$P377,Data!$K377:$N377,$K$1:$N$1,"?",0,1)&amp;XLOOKUP(Data!$Q377,Data!$K377:$N377,$K$1:$N$1,"?",0,1)</f>
        <v>DDC</v>
      </c>
      <c r="BF377" s="30" t="str">
        <f t="array" ref="BF377">XLOOKUP(Data!$S377,Data!$C377:$F377,$C$1:$F$1,"?",0,1)&amp;XLOOKUP(Data!$T377,Data!$C377:$F377,$C$1:$F$1,"?",0,1)&amp;XLOOKUP(Data!$U377,Data!$C377:$F377,$C$1:$F$1,"?",0,1)</f>
        <v>IDC</v>
      </c>
      <c r="BG377" s="30" t="str">
        <f t="array" ref="BG377">XLOOKUP(Data!$W377,Data!$G377:$J377,$G$1:$J$1,"?",0,1)&amp;XLOOKUP(Data!$X377,Data!$G377:$J377,$G$1:$J$1,"?",0,1)&amp;XLOOKUP(Data!$Y377,Data!$G377:$J377,$G$1:$J$1,"?",0,1)</f>
        <v>DIC</v>
      </c>
      <c r="BH377" s="30" t="str">
        <f>VLOOKUP(LEFT(Data!$BE377,Data!$BB377),'Key 2'!$A$1:$C$40,2,FALSE)</f>
        <v>#N/A</v>
      </c>
      <c r="BI377" s="30" t="str">
        <f>VLOOKUP(LEFT(Data!$BF377,Data!$BC377),'Key 2'!$A$1:$C$40,2,FALSE)</f>
        <v>DI</v>
      </c>
      <c r="BJ377" s="30" t="str">
        <f>VLOOKUP(LEFT(Data!$BG377,Data!$BD377),'Key 2'!$A$1:$C$40,2,FALSE)</f>
        <v>DI</v>
      </c>
      <c r="BK377" s="30" t="str">
        <f>IF(AND(Data!$AV377&gt;=15,Data!$O377&gt;=20),"DG",IF(AND(Data!$AW377&gt;=15,Data!$S377&gt;=20),"MG",IF(AND(Data!$AV377&gt;=15,Data!$W377&gt;=20),"LG","0")))</f>
        <v>DG</v>
      </c>
      <c r="BL377" s="30" t="str">
        <f>IF(AND(Data!$BK377="DG",Data!$AW377&gt;=15,Data!$S377&gt;=20,Data!$BH377&lt;&gt;Data!$BI377),"MG","LG")</f>
        <v>#N/A</v>
      </c>
      <c r="BM377" s="30" t="str">
        <f>IF(Data!$BK377="DG",Data!$BH377,IF(Data!$BK377="MG",Data!$BI377,Data!$BJ377))</f>
        <v>#N/A</v>
      </c>
      <c r="BN377" s="30" t="str">
        <f>IF(Data!$BL377="DG",Data!$BH377,IF(Data!$BL377="MG",Data!$BI377,Data!$BJ377))</f>
        <v>#N/A</v>
      </c>
      <c r="BO377" s="41"/>
      <c r="BP377" s="41"/>
      <c r="BQ377" s="41"/>
      <c r="BR377" s="41"/>
      <c r="BS377" s="41"/>
      <c r="BT377" s="41" t="str">
        <f>VLOOKUP(Data!$BR377,'Key 1'!$B$1:$D$15,2,FALSE)</f>
        <v>TI</v>
      </c>
      <c r="BU377" s="41" t="str">
        <f>VLOOKUP(Data!$BS377,'Key 1'!$B$1:$D$15,2,FALSE)</f>
        <v>TI</v>
      </c>
      <c r="BV377" s="41">
        <f>VLOOKUP(Data!$BR377,'Key 1'!$B$1:$D$15,3,FALSE)</f>
        <v>0</v>
      </c>
      <c r="BW377" s="41">
        <f>VLOOKUP(Data!$BS377,'Key 1'!$B$1:$D$15,3,FALSE)</f>
        <v>0</v>
      </c>
      <c r="BX377" s="41" t="str">
        <f>IF(Data!$BK377="DG",IF(INT(Data!$BB377)-Data!$BB377&lt;0,"Low","High"),IF(Data!$BK377="MG",IF(INT(Data!$BC377)-Data!$BC377&lt;0,"Low","High"),IF(Data!$BK377="LG",IF(INT(Data!$BD377)-Data!$BD377&lt;0,"Low","High"),"High")))</f>
        <v>High</v>
      </c>
      <c r="BY377" s="41" t="str">
        <f>IF(Data!$BL377="DG",IF(INT(Data!$BB377)-Data!$BB377&lt;0,"Low","High"),IF(Data!$BL377="MG",IF(INT(Data!$BC377)-Data!$BC377&lt;0,"Low","High"),IF(Data!$BL377="LG",IF(INT(Data!$BD377)-Data!$BD377&lt;0,"Low","High"),"High")))</f>
        <v>#N/A</v>
      </c>
      <c r="BZ377" s="41" t="str">
        <f>IF(AND(Data!$BX377="High",Data!$BY377="High"),"High","Low")</f>
        <v>#N/A</v>
      </c>
      <c r="CA377" s="41" t="str">
        <f>IF(AND(Data!$BM377=Data!$BT377,Data!$BN377=Data!$BU377),"Matched",IF(Data!$BM377=Data!$BT377,"Sec Missed", IF(Data!$BN377=Data!$BU377," Pri Missed", "Both Missed")))</f>
        <v>#N/A</v>
      </c>
      <c r="CB377" s="42">
        <v>100.0</v>
      </c>
      <c r="CC377" s="42">
        <v>100.0</v>
      </c>
      <c r="CD377" s="42">
        <v>100.0</v>
      </c>
      <c r="CE377" s="43" t="s">
        <v>15</v>
      </c>
      <c r="CF377" s="43" t="s">
        <v>15</v>
      </c>
      <c r="CG377" s="43" t="s">
        <v>15</v>
      </c>
      <c r="CH377" s="45" t="s">
        <v>15</v>
      </c>
      <c r="CI377" s="43" t="s">
        <v>97</v>
      </c>
      <c r="CJ377" s="42">
        <v>100.0</v>
      </c>
      <c r="CK377" s="43" t="s">
        <v>15</v>
      </c>
      <c r="CL377" s="43" t="s">
        <v>98</v>
      </c>
      <c r="CM377" s="42">
        <v>100.0</v>
      </c>
      <c r="CN377" s="43" t="s">
        <v>103</v>
      </c>
      <c r="CO377" s="1"/>
      <c r="CP377" s="1"/>
      <c r="CQ377" s="1"/>
      <c r="CR377" s="1"/>
      <c r="CS377" s="1"/>
      <c r="CT377" s="1"/>
      <c r="CU377" s="1"/>
    </row>
    <row r="378" ht="48.0" customHeight="1">
      <c r="A378" s="28">
        <v>2133.0</v>
      </c>
      <c r="B378" s="28">
        <v>28.0</v>
      </c>
      <c r="C378" s="28">
        <v>16.0</v>
      </c>
      <c r="D378" s="28">
        <v>22.0</v>
      </c>
      <c r="E378" s="28">
        <v>4.0</v>
      </c>
      <c r="F378" s="28">
        <v>24.0</v>
      </c>
      <c r="G378" s="28">
        <v>18.0</v>
      </c>
      <c r="H378" s="28">
        <v>23.5</v>
      </c>
      <c r="I378" s="28">
        <v>4.0</v>
      </c>
      <c r="J378" s="28">
        <v>18.5</v>
      </c>
      <c r="K378" s="28">
        <v>16.0</v>
      </c>
      <c r="L378" s="28">
        <v>22.0</v>
      </c>
      <c r="M378" s="28">
        <v>3.5</v>
      </c>
      <c r="N378" s="28">
        <v>23.0</v>
      </c>
      <c r="O378" s="31">
        <f>LARGE(Data!$K378:$N378,1)</f>
        <v>23</v>
      </c>
      <c r="P378" s="31">
        <f>LARGE(Data!$K378:$N378,2)</f>
        <v>22</v>
      </c>
      <c r="Q378" s="31">
        <f>LARGE(Data!$K378:$N378,3)</f>
        <v>16</v>
      </c>
      <c r="R378" s="31">
        <f>LARGE(Data!$K378:$N378,4)</f>
        <v>3.5</v>
      </c>
      <c r="S378" s="32">
        <f>LARGE(Data!$C378:$F378,1)</f>
        <v>24</v>
      </c>
      <c r="T378" s="32">
        <f>LARGE(Data!$C378:$F378,2)</f>
        <v>22</v>
      </c>
      <c r="U378" s="32">
        <f>LARGE(Data!$C378:$F378,3)</f>
        <v>16</v>
      </c>
      <c r="V378" s="32">
        <f>LARGE(Data!$C378:$F378,4)</f>
        <v>4</v>
      </c>
      <c r="W378" s="33">
        <f>LARGE(Data!$G378:$J378,1)</f>
        <v>23.5</v>
      </c>
      <c r="X378" s="33">
        <f>LARGE(Data!$G378:$J378,2)</f>
        <v>18.5</v>
      </c>
      <c r="Y378" s="33">
        <f>LARGE(Data!$G378:$J378,3)</f>
        <v>18</v>
      </c>
      <c r="Z378" s="33">
        <f>LARGE(Data!$G378:$J378,4)</f>
        <v>4</v>
      </c>
      <c r="AA378" s="30">
        <f>Data!$O378-Data!$P378</f>
        <v>1</v>
      </c>
      <c r="AB378" s="30">
        <f>Data!$P378-Data!$Q378</f>
        <v>6</v>
      </c>
      <c r="AC378" s="30">
        <f>Data!$Q378-Data!$R378</f>
        <v>12.5</v>
      </c>
      <c r="AD378" s="30">
        <f>(Data!$AA378+Data!$AB378)/SUM(Data!$AA378:$AC378)</f>
        <v>0.358974359</v>
      </c>
      <c r="AE378" s="31">
        <f>Data!$AA378^2/SQRT(Data!$AA378^2+Data!$AB378^2+Data!$AC378^2)</f>
        <v>0.07193500013</v>
      </c>
      <c r="AF378" s="31">
        <f>Data!$AB378^2/SQRT(Data!$AA378^2+Data!$AB378^2+Data!$AC378^2)</f>
        <v>2.589660005</v>
      </c>
      <c r="AG378" s="31">
        <f>Data!$AC378^2/SQRT(Data!$AA378^2+Data!$AB378^2+Data!$AC378^2)</f>
        <v>11.23984377</v>
      </c>
      <c r="AH378" s="30">
        <f>Data!$S378-Data!$T378</f>
        <v>2</v>
      </c>
      <c r="AI378" s="30">
        <f>Data!$T378-Data!$U378</f>
        <v>6</v>
      </c>
      <c r="AJ378" s="30">
        <f>Data!$U378-Data!$V378</f>
        <v>12</v>
      </c>
      <c r="AK378" s="30">
        <f>(Data!$AH378+Data!$AI378)/(Data!$AH378+Data!$AI378+Data!$AJ378)</f>
        <v>0.4</v>
      </c>
      <c r="AL378" s="32">
        <f>Data!$AH378^2/SQRT(Data!$AH378^2+Data!$AI378^2+Data!$AJ378^2)</f>
        <v>0.2948839123</v>
      </c>
      <c r="AM378" s="32">
        <f>Data!$AI378^2/SQRT(Data!$AH378^2+Data!$AI378^2+Data!$AJ378^2)</f>
        <v>2.653955211</v>
      </c>
      <c r="AN378" s="32">
        <f>Data!$AJ378^2/SQRT(Data!$AH378^2+Data!$AI378^2+Data!$AJ378^2)</f>
        <v>10.61582084</v>
      </c>
      <c r="AO378" s="30">
        <f>Data!$W378-Data!$X378</f>
        <v>5</v>
      </c>
      <c r="AP378" s="30">
        <f>Data!$X378-Data!$Y378</f>
        <v>0.5</v>
      </c>
      <c r="AQ378" s="30">
        <f>Data!$Y378-Data!$Z378</f>
        <v>14</v>
      </c>
      <c r="AR378" s="30">
        <f>(Data!$AO378+Data!$AP378)/(Data!$AO378+Data!$AP378+Data!$AQ378)</f>
        <v>0.2820512821</v>
      </c>
      <c r="AS378" s="33">
        <f>Data!$AO378^2/SQRT(Data!$AO378^2+Data!$AP378^2+Data!$AQ378^2)</f>
        <v>1.680731614</v>
      </c>
      <c r="AT378" s="33">
        <f>Data!$AP378^2/SQRT(Data!$AO378^2+Data!$AP378^2+Data!$AQ378^2)</f>
        <v>0.01680731614</v>
      </c>
      <c r="AU378" s="33">
        <f>Data!$AQ378^2/SQRT(Data!$AO378^2+Data!$AP378^2+Data!$AQ378^2)</f>
        <v>13.17693585</v>
      </c>
      <c r="AV378" s="34">
        <f>_xlfn.VAR.P(Data!$K378:$N378)</f>
        <v>60.296875</v>
      </c>
      <c r="AW378" s="35">
        <f>_xlfn.VAR.P(Data!$C378:$F378)</f>
        <v>60.75</v>
      </c>
      <c r="AX378" s="36">
        <f>_xlfn.VAR.P(Data!$G378:$J378)</f>
        <v>52.625</v>
      </c>
      <c r="AY378" s="46"/>
      <c r="AZ378" s="38"/>
      <c r="BA378" s="39"/>
      <c r="BB378" s="30" t="str">
        <f>IF(AND(Data!$AE378&gt;Data!$AF378,Data!$AE378&gt;Data!$AG378),"1",IF(AND(Data!$AF378&gt;Data!$AE378,Data!$AF378&gt;Data!$AG378),IF(Data!$AF378&lt;2.5*Data!$AE378,"1.2",IF(OR(Data!$AE378&gt;2.5,Data!$AE378+Data!$AF378+Data!$AG378&lt;9),"2.2","2")),IF(AND(Data!$AG378&gt;3.5*Data!$AE378,Data!$AG378&gt;3.5*Data!$AF378,Data!$AE378+Data!$AF378+Data!$AG378&gt;11,Data!$AE378+Data!$AF378&lt;2,Data!$Q378&gt;=18),"3",IF((Data!$AE378&gt;3*Data!$AF378),"1.3",IF(AND(Data!$AF378&gt;3*Data!$AE378,Data!$AF378&gt;2),"2.3","3.3")))))</f>
        <v>2.3</v>
      </c>
      <c r="BC378" s="30" t="str">
        <f>IF(AND(Data!$AL378&gt;Data!$AM378,Data!$AL378&gt;Data!$AN378),"1",IF(AND(Data!$AM378&gt;Data!$AL378,Data!$AM378&gt;Data!$AN378),IF(Data!$AM378&lt;2.5*Data!$AL378,"1.2",IF(OR(Data!$AL378&gt;2.5,Data!$AL378+Data!$AM378+Data!$AN378&lt;9),"2.2","2")),IF(AND(Data!$AN378&gt;3.5*Data!$AL378,Data!$AN378&gt;3.5*Data!$AM378,Data!$AL378+Data!$AM378+Data!$AN378&gt;11,Data!$AL378+Data!$AM378&lt;2,Data!$U378&gt;=18),"3",IF((Data!$AL378&gt;3*Data!$AM378),"1.3",IF(AND(Data!$AM378&gt;3*Data!$AL378,Data!$AM378&gt;2),"2.3","3.3")))))</f>
        <v>2.3</v>
      </c>
      <c r="BD378" s="30" t="str">
        <f>IF(AND(Data!$AS378&gt;Data!$AT378,Data!$AS378&gt;Data!$AU378),"1",IF(AND(Data!$AT378&gt;Data!$AS378,Data!$AT378&gt;Data!$AU378),IF(Data!$AT378&lt;2.5*Data!$AS378,"1.2",IF(OR(Data!$AS378&gt;2.5,Data!$AS378+Data!$AT378+Data!$AU378&lt;9),"2.2","2")),IF(AND(Data!$AU378&gt;3.5*Data!$AS378,Data!$AU378&gt;3.5*Data!$AT378,Data!$AS378+Data!$AT378+Data!$AU378&gt;11,Data!$AS378+Data!$AT378&lt;2,Data!$Y378&gt;=18),"3",IF((Data!$AS378&gt;3*Data!$AT378),"1.3",IF(AND(Data!$AT378&gt;3*Data!$AS378,Data!$AT378&gt;2),"2.3","3.3")))))</f>
        <v>3</v>
      </c>
      <c r="BE378" s="30" t="str">
        <f t="array" ref="BE378">XLOOKUP(Data!$O378,Data!$K378:$N378,$K$1:$N$1,"?",0,1)&amp;XLOOKUP(Data!$P378,Data!$K378:$N378,$K$1:$N$1,"?",0,1)&amp;XLOOKUP(Data!$Q378,Data!$K378:$N378,$K$1:$N$1,"?",0,1)</f>
        <v>CID</v>
      </c>
      <c r="BF378" s="30" t="str">
        <f t="array" ref="BF378">XLOOKUP(Data!$S378,Data!$C378:$F378,$C$1:$F$1,"?",0,1)&amp;XLOOKUP(Data!$T378,Data!$C378:$F378,$C$1:$F$1,"?",0,1)&amp;XLOOKUP(Data!$U378,Data!$C378:$F378,$C$1:$F$1,"?",0,1)</f>
        <v>CID</v>
      </c>
      <c r="BG378" s="30" t="str">
        <f t="array" ref="BG378">XLOOKUP(Data!$W378,Data!$G378:$J378,$G$1:$J$1,"?",0,1)&amp;XLOOKUP(Data!$X378,Data!$G378:$J378,$G$1:$J$1,"?",0,1)&amp;XLOOKUP(Data!$Y378,Data!$G378:$J378,$G$1:$J$1,"?",0,1)</f>
        <v>ICD</v>
      </c>
      <c r="BH378" s="30" t="str">
        <f>VLOOKUP(LEFT(Data!$BE378,Data!$BB378),'Key 2'!$A$1:$C$40,2,FALSE)</f>
        <v>IC</v>
      </c>
      <c r="BI378" s="30" t="str">
        <f>VLOOKUP(LEFT(Data!$BF378,Data!$BC378),'Key 2'!$A$1:$C$40,2,FALSE)</f>
        <v>IC</v>
      </c>
      <c r="BJ378" s="30" t="str">
        <f>VLOOKUP(LEFT(Data!$BG378,Data!$BD378),'Key 2'!$A$1:$C$40,2,FALSE)</f>
        <v>DIC</v>
      </c>
      <c r="BK378" s="30" t="str">
        <f>IF(AND(Data!$AV378&gt;=15,Data!$O378&gt;=20),"DG",IF(AND(Data!$AW378&gt;=15,Data!$S378&gt;=20),"MG",IF(AND(Data!$AV378&gt;=15,Data!$W378&gt;=20),"LG","0")))</f>
        <v>DG</v>
      </c>
      <c r="BL378" s="30" t="str">
        <f>IF(AND(Data!$BK378="DG",Data!$AW378&gt;=15,Data!$S378&gt;=20,Data!$BH378&lt;&gt;Data!$BI378),"MG","LG")</f>
        <v>LG</v>
      </c>
      <c r="BM378" s="30" t="str">
        <f>IF(Data!$BK378="DG",Data!$BH378,IF(Data!$BK378="MG",Data!$BI378,Data!$BJ378))</f>
        <v>IC</v>
      </c>
      <c r="BN378" s="30" t="str">
        <f>IF(Data!$BL378="DG",Data!$BH378,IF(Data!$BL378="MG",Data!$BI378,Data!$BJ378))</f>
        <v>DIC</v>
      </c>
      <c r="BO378" s="41"/>
      <c r="BP378" s="41"/>
      <c r="BQ378" s="41"/>
      <c r="BR378" s="47"/>
      <c r="BS378" s="48"/>
      <c r="BT378" s="47" t="str">
        <f>VLOOKUP(Data!$BR378,'Key 1'!$B$1:$D$15,2,FALSE)</f>
        <v>TI</v>
      </c>
      <c r="BU378" s="48" t="str">
        <f>VLOOKUP(Data!$BS378,'Key 1'!$B$1:$D$15,2,FALSE)</f>
        <v>TI</v>
      </c>
      <c r="BV378" s="47">
        <f>VLOOKUP(Data!$BR378,'Key 1'!$B$1:$D$15,3,FALSE)</f>
        <v>0</v>
      </c>
      <c r="BW378" s="48">
        <f>VLOOKUP(Data!$BS378,'Key 1'!$B$1:$D$15,3,FALSE)</f>
        <v>0</v>
      </c>
      <c r="BX378" s="41" t="str">
        <f>IF(Data!$BK378="DG",IF(INT(Data!$BB378)-Data!$BB378&lt;0,"Low","High"),IF(Data!$BK378="MG",IF(INT(Data!$BC378)-Data!$BC378&lt;0,"Low","High"),IF(Data!$BK378="LG",IF(INT(Data!$BD378)-Data!$BD378&lt;0,"Low","High"),"High")))</f>
        <v>Low</v>
      </c>
      <c r="BY378" s="41" t="str">
        <f>IF(Data!$BL378="DG",IF(INT(Data!$BB378)-Data!$BB378&lt;0,"Low","High"),IF(Data!$BL378="MG",IF(INT(Data!$BC378)-Data!$BC378&lt;0,"Low","High"),IF(Data!$BL378="LG",IF(INT(Data!$BD378)-Data!$BD378&lt;0,"Low","High"),"High")))</f>
        <v>High</v>
      </c>
      <c r="BZ378" s="41" t="str">
        <f>IF(AND(Data!$BX378="High",Data!$BY378="High"),"High","Low")</f>
        <v>Low</v>
      </c>
      <c r="CA378" s="41" t="str">
        <f>IF(AND(Data!$BM378=Data!$BT378,Data!$BN378=Data!$BU378),"Matched",IF(Data!$BM378=Data!$BT378,"Sec Missed", IF(Data!$BN378=Data!$BU378," Pri Missed", "Both Missed")))</f>
        <v>Both Missed</v>
      </c>
      <c r="CB378" s="42">
        <v>100.0</v>
      </c>
      <c r="CC378" s="42">
        <v>100.0</v>
      </c>
      <c r="CD378" s="42">
        <v>100.0</v>
      </c>
      <c r="CE378" s="43" t="s">
        <v>96</v>
      </c>
      <c r="CF378" s="43" t="s">
        <v>96</v>
      </c>
      <c r="CG378" s="43" t="s">
        <v>101</v>
      </c>
      <c r="CH378" s="45" t="s">
        <v>96</v>
      </c>
      <c r="CI378" s="43" t="s">
        <v>97</v>
      </c>
      <c r="CJ378" s="42">
        <v>100.0</v>
      </c>
      <c r="CK378" s="43" t="s">
        <v>101</v>
      </c>
      <c r="CL378" s="43" t="s">
        <v>98</v>
      </c>
      <c r="CM378" s="42">
        <v>100.0</v>
      </c>
      <c r="CN378" s="43" t="s">
        <v>99</v>
      </c>
      <c r="CO378" s="1"/>
      <c r="CP378" s="1"/>
      <c r="CQ378" s="1"/>
      <c r="CR378" s="1"/>
      <c r="CS378" s="1"/>
      <c r="CT378" s="1"/>
      <c r="CU378" s="1"/>
    </row>
    <row r="379" ht="48.0" customHeight="1">
      <c r="A379" s="28">
        <v>2134.0</v>
      </c>
      <c r="B379" s="28">
        <v>28.0</v>
      </c>
      <c r="C379" s="28">
        <v>16.0</v>
      </c>
      <c r="D379" s="28">
        <v>6.0</v>
      </c>
      <c r="E379" s="28">
        <v>13.0</v>
      </c>
      <c r="F379" s="28">
        <v>26.0</v>
      </c>
      <c r="G379" s="28">
        <v>18.0</v>
      </c>
      <c r="H379" s="28">
        <v>4.0</v>
      </c>
      <c r="I379" s="28">
        <v>12.0</v>
      </c>
      <c r="J379" s="28">
        <v>27.0</v>
      </c>
      <c r="K379" s="28">
        <v>16.0</v>
      </c>
      <c r="L379" s="28">
        <v>4.0</v>
      </c>
      <c r="M379" s="28">
        <v>12.0</v>
      </c>
      <c r="N379" s="28">
        <v>25.49999999999999</v>
      </c>
      <c r="O379" s="31">
        <f>LARGE(Data!$K379:$N379,1)</f>
        <v>25.5</v>
      </c>
      <c r="P379" s="31">
        <f>LARGE(Data!$K379:$N379,2)</f>
        <v>16</v>
      </c>
      <c r="Q379" s="31">
        <f>LARGE(Data!$K379:$N379,3)</f>
        <v>12</v>
      </c>
      <c r="R379" s="31">
        <f>LARGE(Data!$K379:$N379,4)</f>
        <v>4</v>
      </c>
      <c r="S379" s="32">
        <f>LARGE(Data!$C379:$F379,1)</f>
        <v>26</v>
      </c>
      <c r="T379" s="32">
        <f>LARGE(Data!$C379:$F379,2)</f>
        <v>16</v>
      </c>
      <c r="U379" s="32">
        <f>LARGE(Data!$C379:$F379,3)</f>
        <v>13</v>
      </c>
      <c r="V379" s="32">
        <f>LARGE(Data!$C379:$F379,4)</f>
        <v>6</v>
      </c>
      <c r="W379" s="33">
        <f>LARGE(Data!$G379:$J379,1)</f>
        <v>27</v>
      </c>
      <c r="X379" s="33">
        <f>LARGE(Data!$G379:$J379,2)</f>
        <v>18</v>
      </c>
      <c r="Y379" s="33">
        <f>LARGE(Data!$G379:$J379,3)</f>
        <v>12</v>
      </c>
      <c r="Z379" s="33">
        <f>LARGE(Data!$G379:$J379,4)</f>
        <v>4</v>
      </c>
      <c r="AA379" s="30">
        <f>Data!$O379-Data!$P379</f>
        <v>9.5</v>
      </c>
      <c r="AB379" s="30">
        <f>Data!$P379-Data!$Q379</f>
        <v>4</v>
      </c>
      <c r="AC379" s="30">
        <f>Data!$Q379-Data!$R379</f>
        <v>8</v>
      </c>
      <c r="AD379" s="30">
        <f>(Data!$AA379+Data!$AB379)/SUM(Data!$AA379:$AC379)</f>
        <v>0.6279069767</v>
      </c>
      <c r="AE379" s="31">
        <f>Data!$AA379^2/SQRT(Data!$AA379^2+Data!$AB379^2+Data!$AC379^2)</f>
        <v>6.916775029</v>
      </c>
      <c r="AF379" s="31">
        <f>Data!$AB379^2/SQRT(Data!$AA379^2+Data!$AB379^2+Data!$AC379^2)</f>
        <v>1.226242664</v>
      </c>
      <c r="AG379" s="31">
        <f>Data!$AC379^2/SQRT(Data!$AA379^2+Data!$AB379^2+Data!$AC379^2)</f>
        <v>4.904970658</v>
      </c>
      <c r="AH379" s="30">
        <f>Data!$S379-Data!$T379</f>
        <v>10</v>
      </c>
      <c r="AI379" s="30">
        <f>Data!$T379-Data!$U379</f>
        <v>3</v>
      </c>
      <c r="AJ379" s="30">
        <f>Data!$U379-Data!$V379</f>
        <v>7</v>
      </c>
      <c r="AK379" s="30">
        <f>(Data!$AH379+Data!$AI379)/(Data!$AH379+Data!$AI379+Data!$AJ379)</f>
        <v>0.65</v>
      </c>
      <c r="AL379" s="32">
        <f>Data!$AH379^2/SQRT(Data!$AH379^2+Data!$AI379^2+Data!$AJ379^2)</f>
        <v>7.955572842</v>
      </c>
      <c r="AM379" s="32">
        <f>Data!$AI379^2/SQRT(Data!$AH379^2+Data!$AI379^2+Data!$AJ379^2)</f>
        <v>0.7160015558</v>
      </c>
      <c r="AN379" s="32">
        <f>Data!$AJ379^2/SQRT(Data!$AH379^2+Data!$AI379^2+Data!$AJ379^2)</f>
        <v>3.898230692</v>
      </c>
      <c r="AO379" s="30">
        <f>Data!$W379-Data!$X379</f>
        <v>9</v>
      </c>
      <c r="AP379" s="30">
        <f>Data!$X379-Data!$Y379</f>
        <v>6</v>
      </c>
      <c r="AQ379" s="30">
        <f>Data!$Y379-Data!$Z379</f>
        <v>8</v>
      </c>
      <c r="AR379" s="30">
        <f>(Data!$AO379+Data!$AP379)/(Data!$AO379+Data!$AP379+Data!$AQ379)</f>
        <v>0.652173913</v>
      </c>
      <c r="AS379" s="33">
        <f>Data!$AO379^2/SQRT(Data!$AO379^2+Data!$AP379^2+Data!$AQ379^2)</f>
        <v>6.020682585</v>
      </c>
      <c r="AT379" s="33">
        <f>Data!$AP379^2/SQRT(Data!$AO379^2+Data!$AP379^2+Data!$AQ379^2)</f>
        <v>2.675858926</v>
      </c>
      <c r="AU379" s="33">
        <f>Data!$AQ379^2/SQRT(Data!$AO379^2+Data!$AP379^2+Data!$AQ379^2)</f>
        <v>4.757082536</v>
      </c>
      <c r="AV379" s="34">
        <f>_xlfn.VAR.P(Data!$K379:$N379)</f>
        <v>59.921875</v>
      </c>
      <c r="AW379" s="35">
        <f>_xlfn.VAR.P(Data!$C379:$F379)</f>
        <v>51.6875</v>
      </c>
      <c r="AX379" s="49">
        <f>_xlfn.VAR.P(Data!$G379:$J379)</f>
        <v>70.6875</v>
      </c>
      <c r="AY379" s="46"/>
      <c r="AZ379" s="38"/>
      <c r="BA379" s="39"/>
      <c r="BB379" s="30" t="str">
        <f>IF(AND(Data!$AE379&gt;Data!$AF379,Data!$AE379&gt;Data!$AG379),"1",IF(AND(Data!$AF379&gt;Data!$AE379,Data!$AF379&gt;Data!$AG379),IF(Data!$AF379&lt;2.5*Data!$AE379,"1.2",IF(OR(Data!$AE379&gt;2.5,Data!$AE379+Data!$AF379+Data!$AG379&lt;9),"2.2","2")),IF(AND(Data!$AG379&gt;3.5*Data!$AE379,Data!$AG379&gt;3.5*Data!$AF379,Data!$AE379+Data!$AF379+Data!$AG379&gt;11,Data!$AE379+Data!$AF379&lt;2,Data!$Q379&gt;=18),"3",IF((Data!$AE379&gt;3*Data!$AF379),"1.3",IF(AND(Data!$AF379&gt;3*Data!$AE379,Data!$AF379&gt;2),"2.3","3.3")))))</f>
        <v>1</v>
      </c>
      <c r="BC379" s="30" t="str">
        <f>IF(AND(Data!$AL379&gt;Data!$AM379,Data!$AL379&gt;Data!$AN379),"1",IF(AND(Data!$AM379&gt;Data!$AL379,Data!$AM379&gt;Data!$AN379),IF(Data!$AM379&lt;2.5*Data!$AL379,"1.2",IF(OR(Data!$AL379&gt;2.5,Data!$AL379+Data!$AM379+Data!$AN379&lt;9),"2.2","2")),IF(AND(Data!$AN379&gt;3.5*Data!$AL379,Data!$AN379&gt;3.5*Data!$AM379,Data!$AL379+Data!$AM379+Data!$AN379&gt;11,Data!$AL379+Data!$AM379&lt;2,Data!$U379&gt;=18),"3",IF((Data!$AL379&gt;3*Data!$AM379),"1.3",IF(AND(Data!$AM379&gt;3*Data!$AL379,Data!$AM379&gt;2),"2.3","3.3")))))</f>
        <v>1</v>
      </c>
      <c r="BD379" s="30" t="str">
        <f>IF(AND(Data!$AS379&gt;Data!$AT379,Data!$AS379&gt;Data!$AU379),"1",IF(AND(Data!$AT379&gt;Data!$AS379,Data!$AT379&gt;Data!$AU379),IF(Data!$AT379&lt;2.5*Data!$AS379,"1.2",IF(OR(Data!$AS379&gt;2.5,Data!$AS379+Data!$AT379+Data!$AU379&lt;9),"2.2","2")),IF(AND(Data!$AU379&gt;3.5*Data!$AS379,Data!$AU379&gt;3.5*Data!$AT379,Data!$AS379+Data!$AT379+Data!$AU379&gt;11,Data!$AS379+Data!$AT379&lt;2,Data!$Y379&gt;=18),"3",IF((Data!$AS379&gt;3*Data!$AT379),"1.3",IF(AND(Data!$AT379&gt;3*Data!$AS379,Data!$AT379&gt;2),"2.3","3.3")))))</f>
        <v>1</v>
      </c>
      <c r="BE379" s="30" t="str">
        <f t="array" ref="BE379">XLOOKUP(Data!$O379,Data!$K379:$N379,$K$1:$N$1,"?",0,1)&amp;XLOOKUP(Data!$P379,Data!$K379:$N379,$K$1:$N$1,"?",0,1)&amp;XLOOKUP(Data!$Q379,Data!$K379:$N379,$K$1:$N$1,"?",0,1)</f>
        <v>CDS</v>
      </c>
      <c r="BF379" s="30" t="str">
        <f t="array" ref="BF379">XLOOKUP(Data!$S379,Data!$C379:$F379,$C$1:$F$1,"?",0,1)&amp;XLOOKUP(Data!$T379,Data!$C379:$F379,$C$1:$F$1,"?",0,1)&amp;XLOOKUP(Data!$U379,Data!$C379:$F379,$C$1:$F$1,"?",0,1)</f>
        <v>CDS</v>
      </c>
      <c r="BG379" s="30" t="str">
        <f t="array" ref="BG379">XLOOKUP(Data!$W379,Data!$G379:$J379,$G$1:$J$1,"?",0,1)&amp;XLOOKUP(Data!$X379,Data!$G379:$J379,$G$1:$J$1,"?",0,1)&amp;XLOOKUP(Data!$Y379,Data!$G379:$J379,$G$1:$J$1,"?",0,1)</f>
        <v>CDS</v>
      </c>
      <c r="BH379" s="30" t="str">
        <f>VLOOKUP(LEFT(Data!$BE379,Data!$BB379),'Key 2'!$A$1:$C$40,2,FALSE)</f>
        <v>C</v>
      </c>
      <c r="BI379" s="30" t="str">
        <f>VLOOKUP(LEFT(Data!$BF379,Data!$BC379),'Key 2'!$A$1:$C$40,2,FALSE)</f>
        <v>C</v>
      </c>
      <c r="BJ379" s="30" t="str">
        <f>VLOOKUP(LEFT(Data!$BG379,Data!$BD379),'Key 2'!$A$1:$C$40,2,FALSE)</f>
        <v>C</v>
      </c>
      <c r="BK379" s="30" t="str">
        <f>IF(AND(Data!$AV379&gt;=15,Data!$O379&gt;=20),"DG",IF(AND(Data!$AW379&gt;=15,Data!$S379&gt;=20),"MG",IF(AND(Data!$AV379&gt;=15,Data!$W379&gt;=20),"LG","0")))</f>
        <v>DG</v>
      </c>
      <c r="BL379" s="30" t="str">
        <f>IF(AND(Data!$BK379="DG",Data!$AW379&gt;=15,Data!$S379&gt;=20,Data!$BH379&lt;&gt;Data!$BI379),"MG","LG")</f>
        <v>LG</v>
      </c>
      <c r="BM379" s="30" t="str">
        <f>IF(Data!$BK379="DG",Data!$BH379,IF(Data!$BK379="MG",Data!$BI379,Data!$BJ379))</f>
        <v>C</v>
      </c>
      <c r="BN379" s="30" t="str">
        <f>IF(Data!$BL379="DG",Data!$BH379,IF(Data!$BL379="MG",Data!$BI379,Data!$BJ379))</f>
        <v>C</v>
      </c>
      <c r="BO379" s="41"/>
      <c r="BP379" s="41"/>
      <c r="BQ379" s="41"/>
      <c r="BR379" s="41"/>
      <c r="BS379" s="41"/>
      <c r="BT379" s="41" t="str">
        <f>VLOOKUP(Data!$BR379,'Key 1'!$B$1:$D$15,2,FALSE)</f>
        <v>TI</v>
      </c>
      <c r="BU379" s="41" t="str">
        <f>VLOOKUP(Data!$BS379,'Key 1'!$B$1:$D$15,2,FALSE)</f>
        <v>TI</v>
      </c>
      <c r="BV379" s="41">
        <f>VLOOKUP(Data!$BR379,'Key 1'!$B$1:$D$15,3,FALSE)</f>
        <v>0</v>
      </c>
      <c r="BW379" s="41">
        <f>VLOOKUP(Data!$BS379,'Key 1'!$B$1:$D$15,3,FALSE)</f>
        <v>0</v>
      </c>
      <c r="BX379" s="41" t="str">
        <f>IF(Data!$BK379="DG",IF(INT(Data!$BB379)-Data!$BB379&lt;0,"Low","High"),IF(Data!$BK379="MG",IF(INT(Data!$BC379)-Data!$BC379&lt;0,"Low","High"),IF(Data!$BK379="LG",IF(INT(Data!$BD379)-Data!$BD379&lt;0,"Low","High"),"High")))</f>
        <v>High</v>
      </c>
      <c r="BY379" s="41" t="str">
        <f>IF(Data!$BL379="DG",IF(INT(Data!$BB379)-Data!$BB379&lt;0,"Low","High"),IF(Data!$BL379="MG",IF(INT(Data!$BC379)-Data!$BC379&lt;0,"Low","High"),IF(Data!$BL379="LG",IF(INT(Data!$BD379)-Data!$BD379&lt;0,"Low","High"),"High")))</f>
        <v>High</v>
      </c>
      <c r="BZ379" s="41" t="str">
        <f>IF(AND(Data!$BX379="High",Data!$BY379="High"),"High","Low")</f>
        <v>High</v>
      </c>
      <c r="CA379" s="41" t="str">
        <f>IF(AND(Data!$BM379=Data!$BT379,Data!$BN379=Data!$BU379),"Matched",IF(Data!$BM379=Data!$BT379,"Sec Missed", IF(Data!$BN379=Data!$BU379," Pri Missed", "Both Missed")))</f>
        <v>Both Missed</v>
      </c>
      <c r="CB379" s="42">
        <v>100.0</v>
      </c>
      <c r="CC379" s="42">
        <v>100.0</v>
      </c>
      <c r="CD379" s="42">
        <v>69.9</v>
      </c>
      <c r="CE379" s="43" t="s">
        <v>3</v>
      </c>
      <c r="CF379" s="43" t="s">
        <v>3</v>
      </c>
      <c r="CG379" s="43" t="s">
        <v>17</v>
      </c>
      <c r="CH379" s="45" t="s">
        <v>3</v>
      </c>
      <c r="CI379" s="43" t="s">
        <v>97</v>
      </c>
      <c r="CJ379" s="42">
        <v>100.0</v>
      </c>
      <c r="CK379" s="43" t="s">
        <v>17</v>
      </c>
      <c r="CL379" s="43" t="s">
        <v>98</v>
      </c>
      <c r="CM379" s="42">
        <v>69.92</v>
      </c>
      <c r="CN379" s="43" t="s">
        <v>99</v>
      </c>
      <c r="CO379" s="1"/>
      <c r="CP379" s="1"/>
      <c r="CQ379" s="1"/>
      <c r="CR379" s="1"/>
      <c r="CS379" s="1"/>
      <c r="CT379" s="1"/>
      <c r="CU379" s="1"/>
    </row>
    <row r="380" ht="48.0" customHeight="1">
      <c r="A380" s="28">
        <v>2135.0</v>
      </c>
      <c r="B380" s="28">
        <v>28.0</v>
      </c>
      <c r="C380" s="28">
        <v>5.0</v>
      </c>
      <c r="D380" s="28">
        <v>9.0</v>
      </c>
      <c r="E380" s="28">
        <v>23.5</v>
      </c>
      <c r="F380" s="28">
        <v>19.0</v>
      </c>
      <c r="G380" s="28">
        <v>7.0</v>
      </c>
      <c r="H380" s="28">
        <v>4.0</v>
      </c>
      <c r="I380" s="28">
        <v>26.0</v>
      </c>
      <c r="J380" s="28">
        <v>25.0</v>
      </c>
      <c r="K380" s="28">
        <v>7.0</v>
      </c>
      <c r="L380" s="28">
        <v>6.0</v>
      </c>
      <c r="M380" s="28">
        <v>23.5</v>
      </c>
      <c r="N380" s="28">
        <v>23.0</v>
      </c>
      <c r="O380" s="31">
        <f>LARGE(Data!$K380:$N380,1)</f>
        <v>23.5</v>
      </c>
      <c r="P380" s="31">
        <f>LARGE(Data!$K380:$N380,2)</f>
        <v>23</v>
      </c>
      <c r="Q380" s="31">
        <f>LARGE(Data!$K380:$N380,3)</f>
        <v>7</v>
      </c>
      <c r="R380" s="31">
        <f>LARGE(Data!$K380:$N380,4)</f>
        <v>6</v>
      </c>
      <c r="S380" s="32">
        <f>LARGE(Data!$C380:$F380,1)</f>
        <v>23.5</v>
      </c>
      <c r="T380" s="32">
        <f>LARGE(Data!$C380:$F380,2)</f>
        <v>19</v>
      </c>
      <c r="U380" s="32">
        <f>LARGE(Data!$C380:$F380,3)</f>
        <v>9</v>
      </c>
      <c r="V380" s="32">
        <f>LARGE(Data!$C380:$F380,4)</f>
        <v>5</v>
      </c>
      <c r="W380" s="33">
        <f>LARGE(Data!$G380:$J380,1)</f>
        <v>26</v>
      </c>
      <c r="X380" s="33">
        <f>LARGE(Data!$G380:$J380,2)</f>
        <v>25</v>
      </c>
      <c r="Y380" s="33">
        <f>LARGE(Data!$G380:$J380,3)</f>
        <v>7</v>
      </c>
      <c r="Z380" s="33">
        <f>LARGE(Data!$G380:$J380,4)</f>
        <v>4</v>
      </c>
      <c r="AA380" s="30">
        <f>Data!$O380-Data!$P380</f>
        <v>0.5</v>
      </c>
      <c r="AB380" s="30">
        <f>Data!$P380-Data!$Q380</f>
        <v>16</v>
      </c>
      <c r="AC380" s="30">
        <f>Data!$Q380-Data!$R380</f>
        <v>1</v>
      </c>
      <c r="AD380" s="30">
        <f>(Data!$AA380+Data!$AB380)/SUM(Data!$AA380:$AC380)</f>
        <v>0.9428571429</v>
      </c>
      <c r="AE380" s="31">
        <f>Data!$AA380^2/SQRT(Data!$AA380^2+Data!$AB380^2+Data!$AC380^2)</f>
        <v>0.01558699216</v>
      </c>
      <c r="AF380" s="31">
        <f>Data!$AB380^2/SQRT(Data!$AA380^2+Data!$AB380^2+Data!$AC380^2)</f>
        <v>15.96107997</v>
      </c>
      <c r="AG380" s="31">
        <f>Data!$AC380^2/SQRT(Data!$AA380^2+Data!$AB380^2+Data!$AC380^2)</f>
        <v>0.06234796864</v>
      </c>
      <c r="AH380" s="30">
        <f>Data!$S380-Data!$T380</f>
        <v>4.5</v>
      </c>
      <c r="AI380" s="30">
        <f>Data!$T380-Data!$U380</f>
        <v>10</v>
      </c>
      <c r="AJ380" s="30">
        <f>Data!$U380-Data!$V380</f>
        <v>4</v>
      </c>
      <c r="AK380" s="30">
        <f>(Data!$AH380+Data!$AI380)/(Data!$AH380+Data!$AI380+Data!$AJ380)</f>
        <v>0.7837837838</v>
      </c>
      <c r="AL380" s="32">
        <f>Data!$AH380^2/SQRT(Data!$AH380^2+Data!$AI380^2+Data!$AJ380^2)</f>
        <v>1.734829394</v>
      </c>
      <c r="AM380" s="32">
        <f>Data!$AI380^2/SQRT(Data!$AH380^2+Data!$AI380^2+Data!$AJ380^2)</f>
        <v>8.567058738</v>
      </c>
      <c r="AN380" s="32">
        <f>Data!$AJ380^2/SQRT(Data!$AH380^2+Data!$AI380^2+Data!$AJ380^2)</f>
        <v>1.370729398</v>
      </c>
      <c r="AO380" s="30">
        <f>Data!$W380-Data!$X380</f>
        <v>1</v>
      </c>
      <c r="AP380" s="30">
        <f>Data!$X380-Data!$Y380</f>
        <v>18</v>
      </c>
      <c r="AQ380" s="30">
        <f>Data!$Y380-Data!$Z380</f>
        <v>3</v>
      </c>
      <c r="AR380" s="30">
        <f>(Data!$AO380+Data!$AP380)/(Data!$AO380+Data!$AP380+Data!$AQ380)</f>
        <v>0.8636363636</v>
      </c>
      <c r="AS380" s="33">
        <f>Data!$AO380^2/SQRT(Data!$AO380^2+Data!$AP380^2+Data!$AQ380^2)</f>
        <v>0.05471756552</v>
      </c>
      <c r="AT380" s="33">
        <f>Data!$AP380^2/SQRT(Data!$AO380^2+Data!$AP380^2+Data!$AQ380^2)</f>
        <v>17.72849123</v>
      </c>
      <c r="AU380" s="33">
        <f>Data!$AQ380^2/SQRT(Data!$AO380^2+Data!$AP380^2+Data!$AQ380^2)</f>
        <v>0.4924580896</v>
      </c>
      <c r="AV380" s="34">
        <f>_xlfn.VAR.P(Data!$K380:$N380)</f>
        <v>70.296875</v>
      </c>
      <c r="AW380" s="35">
        <f>_xlfn.VAR.P(Data!$C380:$F380)</f>
        <v>55.296875</v>
      </c>
      <c r="AX380" s="36">
        <f>_xlfn.VAR.P(Data!$G380:$J380)</f>
        <v>101.25</v>
      </c>
      <c r="AY380" s="46"/>
      <c r="AZ380" s="38"/>
      <c r="BA380" s="39"/>
      <c r="BB380" s="30" t="str">
        <f>IF(AND(Data!$AE380&gt;Data!$AF380,Data!$AE380&gt;Data!$AG380),"1",IF(AND(Data!$AF380&gt;Data!$AE380,Data!$AF380&gt;Data!$AG380),IF(Data!$AF380&lt;2.5*Data!$AE380,"1.2",IF(OR(Data!$AE380&gt;2.5,Data!$AE380+Data!$AF380+Data!$AG380&lt;9),"2.2","2")),IF(AND(Data!$AG380&gt;3.5*Data!$AE380,Data!$AG380&gt;3.5*Data!$AF380,Data!$AE380+Data!$AF380+Data!$AG380&gt;11,Data!$AE380+Data!$AF380&lt;2,Data!$Q380&gt;=18),"3",IF((Data!$AE380&gt;3*Data!$AF380),"1.3",IF(AND(Data!$AF380&gt;3*Data!$AE380,Data!$AF380&gt;2),"2.3","3.3")))))</f>
        <v>2</v>
      </c>
      <c r="BC380" s="30" t="str">
        <f>IF(AND(Data!$AL380&gt;Data!$AM380,Data!$AL380&gt;Data!$AN380),"1",IF(AND(Data!$AM380&gt;Data!$AL380,Data!$AM380&gt;Data!$AN380),IF(Data!$AM380&lt;2.5*Data!$AL380,"1.2",IF(OR(Data!$AL380&gt;2.5,Data!$AL380+Data!$AM380+Data!$AN380&lt;9),"2.2","2")),IF(AND(Data!$AN380&gt;3.5*Data!$AL380,Data!$AN380&gt;3.5*Data!$AM380,Data!$AL380+Data!$AM380+Data!$AN380&gt;11,Data!$AL380+Data!$AM380&lt;2,Data!$U380&gt;=18),"3",IF((Data!$AL380&gt;3*Data!$AM380),"1.3",IF(AND(Data!$AM380&gt;3*Data!$AL380,Data!$AM380&gt;2),"2.3","3.3")))))</f>
        <v>2</v>
      </c>
      <c r="BD380" s="30" t="str">
        <f>IF(AND(Data!$AS380&gt;Data!$AT380,Data!$AS380&gt;Data!$AU380),"1",IF(AND(Data!$AT380&gt;Data!$AS380,Data!$AT380&gt;Data!$AU380),IF(Data!$AT380&lt;2.5*Data!$AS380,"1.2",IF(OR(Data!$AS380&gt;2.5,Data!$AS380+Data!$AT380+Data!$AU380&lt;9),"2.2","2")),IF(AND(Data!$AU380&gt;3.5*Data!$AS380,Data!$AU380&gt;3.5*Data!$AT380,Data!$AS380+Data!$AT380+Data!$AU380&gt;11,Data!$AS380+Data!$AT380&lt;2,Data!$Y380&gt;=18),"3",IF((Data!$AS380&gt;3*Data!$AT380),"1.3",IF(AND(Data!$AT380&gt;3*Data!$AS380,Data!$AT380&gt;2),"2.3","3.3")))))</f>
        <v>2</v>
      </c>
      <c r="BE380" s="30" t="str">
        <f t="array" ref="BE380">XLOOKUP(Data!$O380,Data!$K380:$N380,$K$1:$N$1,"?",0,1)&amp;XLOOKUP(Data!$P380,Data!$K380:$N380,$K$1:$N$1,"?",0,1)&amp;XLOOKUP(Data!$Q380,Data!$K380:$N380,$K$1:$N$1,"?",0,1)</f>
        <v>SCD</v>
      </c>
      <c r="BF380" s="30" t="str">
        <f t="array" ref="BF380">XLOOKUP(Data!$S380,Data!$C380:$F380,$C$1:$F$1,"?",0,1)&amp;XLOOKUP(Data!$T380,Data!$C380:$F380,$C$1:$F$1,"?",0,1)&amp;XLOOKUP(Data!$U380,Data!$C380:$F380,$C$1:$F$1,"?",0,1)</f>
        <v>SCI</v>
      </c>
      <c r="BG380" s="30" t="str">
        <f t="array" ref="BG380">XLOOKUP(Data!$W380,Data!$G380:$J380,$G$1:$J$1,"?",0,1)&amp;XLOOKUP(Data!$X380,Data!$G380:$J380,$G$1:$J$1,"?",0,1)&amp;XLOOKUP(Data!$Y380,Data!$G380:$J380,$G$1:$J$1,"?",0,1)</f>
        <v>SCD</v>
      </c>
      <c r="BH380" s="30" t="str">
        <f>VLOOKUP(LEFT(Data!$BE380,Data!$BB380),'Key 2'!$A$1:$C$40,2,FALSE)</f>
        <v>SC</v>
      </c>
      <c r="BI380" s="30" t="str">
        <f>VLOOKUP(LEFT(Data!$BF380,Data!$BC380),'Key 2'!$A$1:$C$40,2,FALSE)</f>
        <v>SC</v>
      </c>
      <c r="BJ380" s="30" t="str">
        <f>VLOOKUP(LEFT(Data!$BG380,Data!$BD380),'Key 2'!$A$1:$C$40,2,FALSE)</f>
        <v>SC</v>
      </c>
      <c r="BK380" s="30" t="str">
        <f>IF(AND(Data!$AV380&gt;=15,Data!$O380&gt;=20),"DG",IF(AND(Data!$AW380&gt;=15,Data!$S380&gt;=20),"MG",IF(AND(Data!$AV380&gt;=15,Data!$W380&gt;=20),"LG","0")))</f>
        <v>DG</v>
      </c>
      <c r="BL380" s="30" t="str">
        <f>IF(AND(Data!$BK380="DG",Data!$AW380&gt;=15,Data!$S380&gt;=20,Data!$BH380&lt;&gt;Data!$BI380),"MG","LG")</f>
        <v>LG</v>
      </c>
      <c r="BM380" s="30" t="str">
        <f>IF(Data!$BK380="DG",Data!$BH380,IF(Data!$BK380="MG",Data!$BI380,Data!$BJ380))</f>
        <v>SC</v>
      </c>
      <c r="BN380" s="30" t="str">
        <f>IF(Data!$BL380="DG",Data!$BH380,IF(Data!$BL380="MG",Data!$BI380,Data!$BJ380))</f>
        <v>SC</v>
      </c>
      <c r="BO380" s="41"/>
      <c r="BP380" s="41"/>
      <c r="BQ380" s="41"/>
      <c r="BR380" s="41"/>
      <c r="BS380" s="41"/>
      <c r="BT380" s="41" t="str">
        <f>VLOOKUP(Data!$BR380,'Key 1'!$B$1:$D$15,2,FALSE)</f>
        <v>TI</v>
      </c>
      <c r="BU380" s="41" t="str">
        <f>VLOOKUP(Data!$BS380,'Key 1'!$B$1:$D$15,2,FALSE)</f>
        <v>TI</v>
      </c>
      <c r="BV380" s="41">
        <f>VLOOKUP(Data!$BR380,'Key 1'!$B$1:$D$15,3,FALSE)</f>
        <v>0</v>
      </c>
      <c r="BW380" s="41">
        <f>VLOOKUP(Data!$BS380,'Key 1'!$B$1:$D$15,3,FALSE)</f>
        <v>0</v>
      </c>
      <c r="BX380" s="41" t="str">
        <f>IF(Data!$BK380="DG",IF(INT(Data!$BB380)-Data!$BB380&lt;0,"Low","High"),IF(Data!$BK380="MG",IF(INT(Data!$BC380)-Data!$BC380&lt;0,"Low","High"),IF(Data!$BK380="LG",IF(INT(Data!$BD380)-Data!$BD380&lt;0,"Low","High"),"High")))</f>
        <v>High</v>
      </c>
      <c r="BY380" s="41" t="str">
        <f>IF(Data!$BL380="DG",IF(INT(Data!$BB380)-Data!$BB380&lt;0,"Low","High"),IF(Data!$BL380="MG",IF(INT(Data!$BC380)-Data!$BC380&lt;0,"Low","High"),IF(Data!$BL380="LG",IF(INT(Data!$BD380)-Data!$BD380&lt;0,"Low","High"),"High")))</f>
        <v>High</v>
      </c>
      <c r="BZ380" s="41" t="str">
        <f>IF(AND(Data!$BX380="High",Data!$BY380="High"),"High","Low")</f>
        <v>High</v>
      </c>
      <c r="CA380" s="41" t="str">
        <f>IF(AND(Data!$BM380=Data!$BT380,Data!$BN380=Data!$BU380),"Matched",IF(Data!$BM380=Data!$BT380,"Sec Missed", IF(Data!$BN380=Data!$BU380," Pri Missed", "Both Missed")))</f>
        <v>Both Missed</v>
      </c>
      <c r="CB380" s="42">
        <v>100.0</v>
      </c>
      <c r="CC380" s="42">
        <v>100.0</v>
      </c>
      <c r="CD380" s="42">
        <v>100.0</v>
      </c>
      <c r="CE380" s="43" t="s">
        <v>105</v>
      </c>
      <c r="CF380" s="43" t="s">
        <v>105</v>
      </c>
      <c r="CG380" s="43" t="s">
        <v>105</v>
      </c>
      <c r="CH380" s="45" t="s">
        <v>105</v>
      </c>
      <c r="CI380" s="43" t="s">
        <v>97</v>
      </c>
      <c r="CJ380" s="42">
        <v>100.0</v>
      </c>
      <c r="CK380" s="43" t="s">
        <v>105</v>
      </c>
      <c r="CL380" s="43" t="s">
        <v>98</v>
      </c>
      <c r="CM380" s="42">
        <v>100.0</v>
      </c>
      <c r="CN380" s="43" t="s">
        <v>99</v>
      </c>
      <c r="CO380" s="1"/>
      <c r="CP380" s="1"/>
      <c r="CQ380" s="1"/>
      <c r="CR380" s="1"/>
      <c r="CS380" s="1"/>
      <c r="CT380" s="1"/>
      <c r="CU380" s="1"/>
    </row>
    <row r="381" ht="48.0" customHeight="1">
      <c r="A381" s="28">
        <v>2136.0</v>
      </c>
      <c r="B381" s="28">
        <v>28.0</v>
      </c>
      <c r="C381" s="28">
        <v>12.0</v>
      </c>
      <c r="D381" s="28">
        <v>9.0</v>
      </c>
      <c r="E381" s="28">
        <v>15.0</v>
      </c>
      <c r="F381" s="28">
        <v>26.0</v>
      </c>
      <c r="G381" s="28">
        <v>20.0</v>
      </c>
      <c r="H381" s="28">
        <v>12.0</v>
      </c>
      <c r="I381" s="28">
        <v>9.0</v>
      </c>
      <c r="J381" s="28">
        <v>18.5</v>
      </c>
      <c r="K381" s="28">
        <v>15.0</v>
      </c>
      <c r="L381" s="28">
        <v>9.5</v>
      </c>
      <c r="M381" s="28">
        <v>12.0</v>
      </c>
      <c r="N381" s="28">
        <v>24.0</v>
      </c>
      <c r="O381" s="31">
        <f>LARGE(Data!$K381:$N381,1)</f>
        <v>24</v>
      </c>
      <c r="P381" s="31">
        <f>LARGE(Data!$K381:$N381,2)</f>
        <v>15</v>
      </c>
      <c r="Q381" s="31">
        <f>LARGE(Data!$K381:$N381,3)</f>
        <v>12</v>
      </c>
      <c r="R381" s="31">
        <f>LARGE(Data!$K381:$N381,4)</f>
        <v>9.5</v>
      </c>
      <c r="S381" s="32">
        <f>LARGE(Data!$C381:$F381,1)</f>
        <v>26</v>
      </c>
      <c r="T381" s="32">
        <f>LARGE(Data!$C381:$F381,2)</f>
        <v>15</v>
      </c>
      <c r="U381" s="32">
        <f>LARGE(Data!$C381:$F381,3)</f>
        <v>12</v>
      </c>
      <c r="V381" s="32">
        <f>LARGE(Data!$C381:$F381,4)</f>
        <v>9</v>
      </c>
      <c r="W381" s="33">
        <f>LARGE(Data!$G381:$J381,1)</f>
        <v>20</v>
      </c>
      <c r="X381" s="33">
        <f>LARGE(Data!$G381:$J381,2)</f>
        <v>18.5</v>
      </c>
      <c r="Y381" s="33">
        <f>LARGE(Data!$G381:$J381,3)</f>
        <v>12</v>
      </c>
      <c r="Z381" s="33">
        <f>LARGE(Data!$G381:$J381,4)</f>
        <v>9</v>
      </c>
      <c r="AA381" s="30">
        <f>Data!$O381-Data!$P381</f>
        <v>9</v>
      </c>
      <c r="AB381" s="30">
        <f>Data!$P381-Data!$Q381</f>
        <v>3</v>
      </c>
      <c r="AC381" s="30">
        <f>Data!$Q381-Data!$R381</f>
        <v>2.5</v>
      </c>
      <c r="AD381" s="30">
        <f>(Data!$AA381+Data!$AB381)/SUM(Data!$AA381:$AC381)</f>
        <v>0.8275862069</v>
      </c>
      <c r="AE381" s="31">
        <f>Data!$AA381^2/SQRT(Data!$AA381^2+Data!$AB381^2+Data!$AC381^2)</f>
        <v>8.256284501</v>
      </c>
      <c r="AF381" s="31">
        <f>Data!$AB381^2/SQRT(Data!$AA381^2+Data!$AB381^2+Data!$AC381^2)</f>
        <v>0.9173649446</v>
      </c>
      <c r="AG381" s="31">
        <f>Data!$AC381^2/SQRT(Data!$AA381^2+Data!$AB381^2+Data!$AC381^2)</f>
        <v>0.6370589893</v>
      </c>
      <c r="AH381" s="30">
        <f>Data!$S381-Data!$T381</f>
        <v>11</v>
      </c>
      <c r="AI381" s="30">
        <f>Data!$T381-Data!$U381</f>
        <v>3</v>
      </c>
      <c r="AJ381" s="30">
        <f>Data!$U381-Data!$V381</f>
        <v>3</v>
      </c>
      <c r="AK381" s="30">
        <f>(Data!$AH381+Data!$AI381)/(Data!$AH381+Data!$AI381+Data!$AJ381)</f>
        <v>0.8235294118</v>
      </c>
      <c r="AL381" s="32">
        <f>Data!$AH381^2/SQRT(Data!$AH381^2+Data!$AI381^2+Data!$AJ381^2)</f>
        <v>10.26308605</v>
      </c>
      <c r="AM381" s="32">
        <f>Data!$AI381^2/SQRT(Data!$AH381^2+Data!$AI381^2+Data!$AJ381^2)</f>
        <v>0.7633700367</v>
      </c>
      <c r="AN381" s="32">
        <f>Data!$AJ381^2/SQRT(Data!$AH381^2+Data!$AI381^2+Data!$AJ381^2)</f>
        <v>0.7633700367</v>
      </c>
      <c r="AO381" s="30">
        <f>Data!$W381-Data!$X381</f>
        <v>1.5</v>
      </c>
      <c r="AP381" s="30">
        <f>Data!$X381-Data!$Y381</f>
        <v>6.5</v>
      </c>
      <c r="AQ381" s="30">
        <f>Data!$Y381-Data!$Z381</f>
        <v>3</v>
      </c>
      <c r="AR381" s="30">
        <f>(Data!$AO381+Data!$AP381)/(Data!$AO381+Data!$AP381+Data!$AQ381)</f>
        <v>0.7272727273</v>
      </c>
      <c r="AS381" s="33">
        <f>Data!$AO381^2/SQRT(Data!$AO381^2+Data!$AP381^2+Data!$AQ381^2)</f>
        <v>0.3076136672</v>
      </c>
      <c r="AT381" s="33">
        <f>Data!$AP381^2/SQRT(Data!$AO381^2+Data!$AP381^2+Data!$AQ381^2)</f>
        <v>5.776301083</v>
      </c>
      <c r="AU381" s="33">
        <f>Data!$AQ381^2/SQRT(Data!$AO381^2+Data!$AP381^2+Data!$AQ381^2)</f>
        <v>1.230454669</v>
      </c>
      <c r="AV381" s="34">
        <f>_xlfn.VAR.P(Data!$K381:$N381)</f>
        <v>30.046875</v>
      </c>
      <c r="AW381" s="35">
        <f>_xlfn.VAR.P(Data!$C381:$F381)</f>
        <v>41.25</v>
      </c>
      <c r="AX381" s="36">
        <f>_xlfn.VAR.P(Data!$G381:$J381)</f>
        <v>20.546875</v>
      </c>
      <c r="AY381" s="46"/>
      <c r="AZ381" s="38"/>
      <c r="BA381" s="39"/>
      <c r="BB381" s="30" t="str">
        <f>IF(AND(Data!$AE381&gt;Data!$AF381,Data!$AE381&gt;Data!$AG381),"1",IF(AND(Data!$AF381&gt;Data!$AE381,Data!$AF381&gt;Data!$AG381),IF(Data!$AF381&lt;2.5*Data!$AE381,"1.2",IF(OR(Data!$AE381&gt;2.5,Data!$AE381+Data!$AF381+Data!$AG381&lt;9),"2.2","2")),IF(AND(Data!$AG381&gt;3.5*Data!$AE381,Data!$AG381&gt;3.5*Data!$AF381,Data!$AE381+Data!$AF381+Data!$AG381&gt;11,Data!$AE381+Data!$AF381&lt;2,Data!$Q381&gt;=18),"3",IF((Data!$AE381&gt;3*Data!$AF381),"1.3",IF(AND(Data!$AF381&gt;3*Data!$AE381,Data!$AF381&gt;2),"2.3","3.3")))))</f>
        <v>1</v>
      </c>
      <c r="BC381" s="30" t="str">
        <f>IF(AND(Data!$AL381&gt;Data!$AM381,Data!$AL381&gt;Data!$AN381),"1",IF(AND(Data!$AM381&gt;Data!$AL381,Data!$AM381&gt;Data!$AN381),IF(Data!$AM381&lt;2.5*Data!$AL381,"1.2",IF(OR(Data!$AL381&gt;2.5,Data!$AL381+Data!$AM381+Data!$AN381&lt;9),"2.2","2")),IF(AND(Data!$AN381&gt;3.5*Data!$AL381,Data!$AN381&gt;3.5*Data!$AM381,Data!$AL381+Data!$AM381+Data!$AN381&gt;11,Data!$AL381+Data!$AM381&lt;2,Data!$U381&gt;=18),"3",IF((Data!$AL381&gt;3*Data!$AM381),"1.3",IF(AND(Data!$AM381&gt;3*Data!$AL381,Data!$AM381&gt;2),"2.3","3.3")))))</f>
        <v>1</v>
      </c>
      <c r="BD381" s="30" t="str">
        <f>IF(AND(Data!$AS381&gt;Data!$AT381,Data!$AS381&gt;Data!$AU381),"1",IF(AND(Data!$AT381&gt;Data!$AS381,Data!$AT381&gt;Data!$AU381),IF(Data!$AT381&lt;2.5*Data!$AS381,"1.2",IF(OR(Data!$AS381&gt;2.5,Data!$AS381+Data!$AT381+Data!$AU381&lt;9),"2.2","2")),IF(AND(Data!$AU381&gt;3.5*Data!$AS381,Data!$AU381&gt;3.5*Data!$AT381,Data!$AS381+Data!$AT381+Data!$AU381&gt;11,Data!$AS381+Data!$AT381&lt;2,Data!$Y381&gt;=18),"3",IF((Data!$AS381&gt;3*Data!$AT381),"1.3",IF(AND(Data!$AT381&gt;3*Data!$AS381,Data!$AT381&gt;2),"2.3","3.3")))))</f>
        <v>2.2</v>
      </c>
      <c r="BE381" s="30" t="str">
        <f t="array" ref="BE381">XLOOKUP(Data!$O381,Data!$K381:$N381,$K$1:$N$1,"?",0,1)&amp;XLOOKUP(Data!$P381,Data!$K381:$N381,$K$1:$N$1,"?",0,1)&amp;XLOOKUP(Data!$Q381,Data!$K381:$N381,$K$1:$N$1,"?",0,1)</f>
        <v>CDS</v>
      </c>
      <c r="BF381" s="30" t="str">
        <f t="array" ref="BF381">XLOOKUP(Data!$S381,Data!$C381:$F381,$C$1:$F$1,"?",0,1)&amp;XLOOKUP(Data!$T381,Data!$C381:$F381,$C$1:$F$1,"?",0,1)&amp;XLOOKUP(Data!$U381,Data!$C381:$F381,$C$1:$F$1,"?",0,1)</f>
        <v>CSD</v>
      </c>
      <c r="BG381" s="30" t="str">
        <f t="array" ref="BG381">XLOOKUP(Data!$W381,Data!$G381:$J381,$G$1:$J$1,"?",0,1)&amp;XLOOKUP(Data!$X381,Data!$G381:$J381,$G$1:$J$1,"?",0,1)&amp;XLOOKUP(Data!$Y381,Data!$G381:$J381,$G$1:$J$1,"?",0,1)</f>
        <v>DCI</v>
      </c>
      <c r="BH381" s="30" t="str">
        <f>VLOOKUP(LEFT(Data!$BE381,Data!$BB381),'Key 2'!$A$1:$C$40,2,FALSE)</f>
        <v>C</v>
      </c>
      <c r="BI381" s="30" t="str">
        <f>VLOOKUP(LEFT(Data!$BF381,Data!$BC381),'Key 2'!$A$1:$C$40,2,FALSE)</f>
        <v>C</v>
      </c>
      <c r="BJ381" s="30" t="str">
        <f>VLOOKUP(LEFT(Data!$BG381,Data!$BD381),'Key 2'!$A$1:$C$40,2,FALSE)</f>
        <v>DC</v>
      </c>
      <c r="BK381" s="30" t="str">
        <f>IF(AND(Data!$AV381&gt;=15,Data!$O381&gt;=20),"DG",IF(AND(Data!$AW381&gt;=15,Data!$S381&gt;=20),"MG",IF(AND(Data!$AV381&gt;=15,Data!$W381&gt;=20),"LG","0")))</f>
        <v>DG</v>
      </c>
      <c r="BL381" s="30" t="str">
        <f>IF(AND(Data!$BK381="DG",Data!$AW381&gt;=15,Data!$S381&gt;=20,Data!$BH381&lt;&gt;Data!$BI381),"MG","LG")</f>
        <v>LG</v>
      </c>
      <c r="BM381" s="30" t="str">
        <f>IF(Data!$BK381="DG",Data!$BH381,IF(Data!$BK381="MG",Data!$BI381,Data!$BJ381))</f>
        <v>C</v>
      </c>
      <c r="BN381" s="30" t="str">
        <f>IF(Data!$BL381="DG",Data!$BH381,IF(Data!$BL381="MG",Data!$BI381,Data!$BJ381))</f>
        <v>DC</v>
      </c>
      <c r="BO381" s="41"/>
      <c r="BP381" s="41"/>
      <c r="BQ381" s="41"/>
      <c r="BR381" s="41"/>
      <c r="BS381" s="41"/>
      <c r="BT381" s="41" t="str">
        <f>VLOOKUP(Data!$BR381,'Key 1'!$B$1:$D$15,2,FALSE)</f>
        <v>TI</v>
      </c>
      <c r="BU381" s="41" t="str">
        <f>VLOOKUP(Data!$BS381,'Key 1'!$B$1:$D$15,2,FALSE)</f>
        <v>TI</v>
      </c>
      <c r="BV381" s="41">
        <f>VLOOKUP(Data!$BR381,'Key 1'!$B$1:$D$15,3,FALSE)</f>
        <v>0</v>
      </c>
      <c r="BW381" s="41">
        <f>VLOOKUP(Data!$BS381,'Key 1'!$B$1:$D$15,3,FALSE)</f>
        <v>0</v>
      </c>
      <c r="BX381" s="41" t="str">
        <f>IF(Data!$BK381="DG",IF(INT(Data!$BB381)-Data!$BB381&lt;0,"Low","High"),IF(Data!$BK381="MG",IF(INT(Data!$BC381)-Data!$BC381&lt;0,"Low","High"),IF(Data!$BK381="LG",IF(INT(Data!$BD381)-Data!$BD381&lt;0,"Low","High"),"High")))</f>
        <v>High</v>
      </c>
      <c r="BY381" s="41" t="str">
        <f>IF(Data!$BL381="DG",IF(INT(Data!$BB381)-Data!$BB381&lt;0,"Low","High"),IF(Data!$BL381="MG",IF(INT(Data!$BC381)-Data!$BC381&lt;0,"Low","High"),IF(Data!$BL381="LG",IF(INT(Data!$BD381)-Data!$BD381&lt;0,"Low","High"),"High")))</f>
        <v>Low</v>
      </c>
      <c r="BZ381" s="41" t="str">
        <f>IF(AND(Data!$BX381="High",Data!$BY381="High"),"High","Low")</f>
        <v>Low</v>
      </c>
      <c r="CA381" s="41" t="str">
        <f>IF(AND(Data!$BM381=Data!$BT381,Data!$BN381=Data!$BU381),"Matched",IF(Data!$BM381=Data!$BT381,"Sec Missed", IF(Data!$BN381=Data!$BU381," Pri Missed", "Both Missed")))</f>
        <v>Both Missed</v>
      </c>
      <c r="CB381" s="42">
        <v>100.0</v>
      </c>
      <c r="CC381" s="42">
        <v>100.0</v>
      </c>
      <c r="CD381" s="42">
        <v>100.0</v>
      </c>
      <c r="CE381" s="43" t="s">
        <v>3</v>
      </c>
      <c r="CF381" s="43" t="s">
        <v>3</v>
      </c>
      <c r="CG381" s="43" t="s">
        <v>17</v>
      </c>
      <c r="CH381" s="45" t="s">
        <v>3</v>
      </c>
      <c r="CI381" s="43" t="s">
        <v>97</v>
      </c>
      <c r="CJ381" s="42">
        <v>100.0</v>
      </c>
      <c r="CK381" s="43" t="s">
        <v>17</v>
      </c>
      <c r="CL381" s="43" t="s">
        <v>98</v>
      </c>
      <c r="CM381" s="42">
        <v>100.0</v>
      </c>
      <c r="CN381" s="43" t="s">
        <v>103</v>
      </c>
      <c r="CO381" s="1"/>
      <c r="CP381" s="1"/>
      <c r="CQ381" s="1"/>
      <c r="CR381" s="1"/>
      <c r="CS381" s="1"/>
      <c r="CT381" s="1"/>
      <c r="CU381" s="1"/>
    </row>
    <row r="382" ht="48.0" customHeight="1">
      <c r="A382" s="28">
        <v>2137.0</v>
      </c>
      <c r="B382" s="28">
        <v>28.0</v>
      </c>
      <c r="C382" s="28">
        <v>19.0</v>
      </c>
      <c r="D382" s="28">
        <v>14.0</v>
      </c>
      <c r="E382" s="28">
        <v>7.0</v>
      </c>
      <c r="F382" s="28">
        <v>23.0</v>
      </c>
      <c r="G382" s="28">
        <v>20.0</v>
      </c>
      <c r="H382" s="28">
        <v>7.0</v>
      </c>
      <c r="I382" s="28">
        <v>7.0</v>
      </c>
      <c r="J382" s="28">
        <v>24.0</v>
      </c>
      <c r="K382" s="28">
        <v>18.0</v>
      </c>
      <c r="L382" s="28">
        <v>9.5</v>
      </c>
      <c r="M382" s="28">
        <v>6.0</v>
      </c>
      <c r="N382" s="28">
        <v>24.0</v>
      </c>
      <c r="O382" s="31">
        <f>LARGE(Data!$K382:$N382,1)</f>
        <v>24</v>
      </c>
      <c r="P382" s="31">
        <f>LARGE(Data!$K382:$N382,2)</f>
        <v>18</v>
      </c>
      <c r="Q382" s="31">
        <f>LARGE(Data!$K382:$N382,3)</f>
        <v>9.5</v>
      </c>
      <c r="R382" s="31">
        <f>LARGE(Data!$K382:$N382,4)</f>
        <v>6</v>
      </c>
      <c r="S382" s="32">
        <f>LARGE(Data!$C382:$F382,1)</f>
        <v>23</v>
      </c>
      <c r="T382" s="32">
        <f>LARGE(Data!$C382:$F382,2)</f>
        <v>19</v>
      </c>
      <c r="U382" s="32">
        <f>LARGE(Data!$C382:$F382,3)</f>
        <v>14</v>
      </c>
      <c r="V382" s="32">
        <f>LARGE(Data!$C382:$F382,4)</f>
        <v>7</v>
      </c>
      <c r="W382" s="33">
        <f>LARGE(Data!$G382:$J382,1)</f>
        <v>24</v>
      </c>
      <c r="X382" s="33">
        <f>LARGE(Data!$G382:$J382,2)</f>
        <v>20</v>
      </c>
      <c r="Y382" s="33">
        <f>LARGE(Data!$G382:$J382,3)</f>
        <v>7</v>
      </c>
      <c r="Z382" s="33">
        <f>LARGE(Data!$G382:$J382,4)</f>
        <v>7</v>
      </c>
      <c r="AA382" s="30">
        <f>Data!$O382-Data!$P382</f>
        <v>6</v>
      </c>
      <c r="AB382" s="30">
        <f>Data!$P382-Data!$Q382</f>
        <v>8.5</v>
      </c>
      <c r="AC382" s="30">
        <f>Data!$Q382-Data!$R382</f>
        <v>3.5</v>
      </c>
      <c r="AD382" s="30">
        <f>(Data!$AA382+Data!$AB382)/SUM(Data!$AA382:$AC382)</f>
        <v>0.8055555556</v>
      </c>
      <c r="AE382" s="31">
        <f>Data!$AA382^2/SQRT(Data!$AA382^2+Data!$AB382^2+Data!$AC382^2)</f>
        <v>3.279510134</v>
      </c>
      <c r="AF382" s="31">
        <f>Data!$AB382^2/SQRT(Data!$AA382^2+Data!$AB382^2+Data!$AC382^2)</f>
        <v>6.581794645</v>
      </c>
      <c r="AG382" s="31">
        <f>Data!$AC382^2/SQRT(Data!$AA382^2+Data!$AB382^2+Data!$AC382^2)</f>
        <v>1.115944421</v>
      </c>
      <c r="AH382" s="30">
        <f>Data!$S382-Data!$T382</f>
        <v>4</v>
      </c>
      <c r="AI382" s="30">
        <f>Data!$T382-Data!$U382</f>
        <v>5</v>
      </c>
      <c r="AJ382" s="30">
        <f>Data!$U382-Data!$V382</f>
        <v>7</v>
      </c>
      <c r="AK382" s="30">
        <f>(Data!$AH382+Data!$AI382)/(Data!$AH382+Data!$AI382+Data!$AJ382)</f>
        <v>0.5625</v>
      </c>
      <c r="AL382" s="32">
        <f>Data!$AH382^2/SQRT(Data!$AH382^2+Data!$AI382^2+Data!$AJ382^2)</f>
        <v>1.686548085</v>
      </c>
      <c r="AM382" s="32">
        <f>Data!$AI382^2/SQRT(Data!$AH382^2+Data!$AI382^2+Data!$AJ382^2)</f>
        <v>2.635231383</v>
      </c>
      <c r="AN382" s="32">
        <f>Data!$AJ382^2/SQRT(Data!$AH382^2+Data!$AI382^2+Data!$AJ382^2)</f>
        <v>5.165053512</v>
      </c>
      <c r="AO382" s="30">
        <f>Data!$W382-Data!$X382</f>
        <v>4</v>
      </c>
      <c r="AP382" s="30">
        <f>Data!$X382-Data!$Y382</f>
        <v>13</v>
      </c>
      <c r="AQ382" s="30">
        <f>Data!$Y382-Data!$Z382</f>
        <v>0</v>
      </c>
      <c r="AR382" s="30">
        <f>(Data!$AO382+Data!$AP382)/(Data!$AO382+Data!$AP382+Data!$AQ382)</f>
        <v>1</v>
      </c>
      <c r="AS382" s="33">
        <f>Data!$AO382^2/SQRT(Data!$AO382^2+Data!$AP382^2+Data!$AQ382^2)</f>
        <v>1.176343395</v>
      </c>
      <c r="AT382" s="33">
        <f>Data!$AP382^2/SQRT(Data!$AO382^2+Data!$AP382^2+Data!$AQ382^2)</f>
        <v>12.42512711</v>
      </c>
      <c r="AU382" s="33">
        <f>Data!$AQ382^2/SQRT(Data!$AO382^2+Data!$AP382^2+Data!$AQ382^2)</f>
        <v>0</v>
      </c>
      <c r="AV382" s="34">
        <f>_xlfn.VAR.P(Data!$K382:$N382)</f>
        <v>49.921875</v>
      </c>
      <c r="AW382" s="35">
        <f>_xlfn.VAR.P(Data!$C382:$F382)</f>
        <v>35.6875</v>
      </c>
      <c r="AX382" s="36">
        <f>_xlfn.VAR.P(Data!$G382:$J382)</f>
        <v>58.25</v>
      </c>
      <c r="AY382" s="46"/>
      <c r="AZ382" s="38"/>
      <c r="BA382" s="39"/>
      <c r="BB382" s="30" t="str">
        <f>IF(AND(Data!$AE382&gt;Data!$AF382,Data!$AE382&gt;Data!$AG382),"1",IF(AND(Data!$AF382&gt;Data!$AE382,Data!$AF382&gt;Data!$AG382),IF(Data!$AF382&lt;2.5*Data!$AE382,"1.2",IF(OR(Data!$AE382&gt;2.5,Data!$AE382+Data!$AF382+Data!$AG382&lt;9),"2.2","2")),IF(AND(Data!$AG382&gt;3.5*Data!$AE382,Data!$AG382&gt;3.5*Data!$AF382,Data!$AE382+Data!$AF382+Data!$AG382&gt;11,Data!$AE382+Data!$AF382&lt;2,Data!$Q382&gt;=18),"3",IF((Data!$AE382&gt;3*Data!$AF382),"1.3",IF(AND(Data!$AF382&gt;3*Data!$AE382,Data!$AF382&gt;2),"2.3","3.3")))))</f>
        <v>1.2</v>
      </c>
      <c r="BC382" s="30" t="str">
        <f>IF(AND(Data!$AL382&gt;Data!$AM382,Data!$AL382&gt;Data!$AN382),"1",IF(AND(Data!$AM382&gt;Data!$AL382,Data!$AM382&gt;Data!$AN382),IF(Data!$AM382&lt;2.5*Data!$AL382,"1.2",IF(OR(Data!$AL382&gt;2.5,Data!$AL382+Data!$AM382+Data!$AN382&lt;9),"2.2","2")),IF(AND(Data!$AN382&gt;3.5*Data!$AL382,Data!$AN382&gt;3.5*Data!$AM382,Data!$AL382+Data!$AM382+Data!$AN382&gt;11,Data!$AL382+Data!$AM382&lt;2,Data!$U382&gt;=18),"3",IF((Data!$AL382&gt;3*Data!$AM382),"1.3",IF(AND(Data!$AM382&gt;3*Data!$AL382,Data!$AM382&gt;2),"2.3","3.3")))))</f>
        <v>3.3</v>
      </c>
      <c r="BD382" s="30" t="str">
        <f>IF(AND(Data!$AS382&gt;Data!$AT382,Data!$AS382&gt;Data!$AU382),"1",IF(AND(Data!$AT382&gt;Data!$AS382,Data!$AT382&gt;Data!$AU382),IF(Data!$AT382&lt;2.5*Data!$AS382,"1.2",IF(OR(Data!$AS382&gt;2.5,Data!$AS382+Data!$AT382+Data!$AU382&lt;9),"2.2","2")),IF(AND(Data!$AU382&gt;3.5*Data!$AS382,Data!$AU382&gt;3.5*Data!$AT382,Data!$AS382+Data!$AT382+Data!$AU382&gt;11,Data!$AS382+Data!$AT382&lt;2,Data!$Y382&gt;=18),"3",IF((Data!$AS382&gt;3*Data!$AT382),"1.3",IF(AND(Data!$AT382&gt;3*Data!$AS382,Data!$AT382&gt;2),"2.3","3.3")))))</f>
        <v>2</v>
      </c>
      <c r="BE382" s="30" t="str">
        <f t="array" ref="BE382">XLOOKUP(Data!$O382,Data!$K382:$N382,$K$1:$N$1,"?",0,1)&amp;XLOOKUP(Data!$P382,Data!$K382:$N382,$K$1:$N$1,"?",0,1)&amp;XLOOKUP(Data!$Q382,Data!$K382:$N382,$K$1:$N$1,"?",0,1)</f>
        <v>CDI</v>
      </c>
      <c r="BF382" s="30" t="str">
        <f t="array" ref="BF382">XLOOKUP(Data!$S382,Data!$C382:$F382,$C$1:$F$1,"?",0,1)&amp;XLOOKUP(Data!$T382,Data!$C382:$F382,$C$1:$F$1,"?",0,1)&amp;XLOOKUP(Data!$U382,Data!$C382:$F382,$C$1:$F$1,"?",0,1)</f>
        <v>CDI</v>
      </c>
      <c r="BG382" s="30" t="str">
        <f t="array" ref="BG382">XLOOKUP(Data!$W382,Data!$G382:$J382,$G$1:$J$1,"?",0,1)&amp;XLOOKUP(Data!$X382,Data!$G382:$J382,$G$1:$J$1,"?",0,1)&amp;XLOOKUP(Data!$Y382,Data!$G382:$J382,$G$1:$J$1,"?",0,1)</f>
        <v>CDI</v>
      </c>
      <c r="BH382" s="30" t="str">
        <f>VLOOKUP(LEFT(Data!$BE382,Data!$BB382),'Key 2'!$A$1:$C$40,2,FALSE)</f>
        <v>C</v>
      </c>
      <c r="BI382" s="30" t="str">
        <f>VLOOKUP(LEFT(Data!$BF382,Data!$BC382),'Key 2'!$A$1:$C$40,2,FALSE)</f>
        <v>DIC</v>
      </c>
      <c r="BJ382" s="30" t="str">
        <f>VLOOKUP(LEFT(Data!$BG382,Data!$BD382),'Key 2'!$A$1:$C$40,2,FALSE)</f>
        <v>DC</v>
      </c>
      <c r="BK382" s="30" t="str">
        <f>IF(AND(Data!$AV382&gt;=15,Data!$O382&gt;=20),"DG",IF(AND(Data!$AW382&gt;=15,Data!$S382&gt;=20),"MG",IF(AND(Data!$AV382&gt;=15,Data!$W382&gt;=20),"LG","0")))</f>
        <v>DG</v>
      </c>
      <c r="BL382" s="30" t="str">
        <f>IF(AND(Data!$BK382="DG",Data!$AW382&gt;=15,Data!$S382&gt;=20,Data!$BH382&lt;&gt;Data!$BI382),"MG","LG")</f>
        <v>MG</v>
      </c>
      <c r="BM382" s="30" t="str">
        <f>IF(Data!$BK382="DG",Data!$BH382,IF(Data!$BK382="MG",Data!$BI382,Data!$BJ382))</f>
        <v>C</v>
      </c>
      <c r="BN382" s="30" t="str">
        <f>IF(Data!$BL382="DG",Data!$BH382,IF(Data!$BL382="MG",Data!$BI382,Data!$BJ382))</f>
        <v>DIC</v>
      </c>
      <c r="BO382" s="41"/>
      <c r="BP382" s="41"/>
      <c r="BQ382" s="41"/>
      <c r="BR382" s="41"/>
      <c r="BS382" s="41"/>
      <c r="BT382" s="41" t="str">
        <f>VLOOKUP(Data!$BR382,'Key 1'!$B$1:$D$15,2,FALSE)</f>
        <v>TI</v>
      </c>
      <c r="BU382" s="41" t="str">
        <f>VLOOKUP(Data!$BS382,'Key 1'!$B$1:$D$15,2,FALSE)</f>
        <v>TI</v>
      </c>
      <c r="BV382" s="41">
        <f>VLOOKUP(Data!$BR382,'Key 1'!$B$1:$D$15,3,FALSE)</f>
        <v>0</v>
      </c>
      <c r="BW382" s="41">
        <f>VLOOKUP(Data!$BS382,'Key 1'!$B$1:$D$15,3,FALSE)</f>
        <v>0</v>
      </c>
      <c r="BX382" s="41" t="str">
        <f>IF(Data!$BK382="DG",IF(INT(Data!$BB382)-Data!$BB382&lt;0,"Low","High"),IF(Data!$BK382="MG",IF(INT(Data!$BC382)-Data!$BC382&lt;0,"Low","High"),IF(Data!$BK382="LG",IF(INT(Data!$BD382)-Data!$BD382&lt;0,"Low","High"),"High")))</f>
        <v>Low</v>
      </c>
      <c r="BY382" s="41" t="str">
        <f>IF(Data!$BL382="DG",IF(INT(Data!$BB382)-Data!$BB382&lt;0,"Low","High"),IF(Data!$BL382="MG",IF(INT(Data!$BC382)-Data!$BC382&lt;0,"Low","High"),IF(Data!$BL382="LG",IF(INT(Data!$BD382)-Data!$BD382&lt;0,"Low","High"),"High")))</f>
        <v>Low</v>
      </c>
      <c r="BZ382" s="41" t="str">
        <f>IF(AND(Data!$BX382="High",Data!$BY382="High"),"High","Low")</f>
        <v>Low</v>
      </c>
      <c r="CA382" s="41" t="str">
        <f>IF(AND(Data!$BM382=Data!$BT382,Data!$BN382=Data!$BU382),"Matched",IF(Data!$BM382=Data!$BT382,"Sec Missed", IF(Data!$BN382=Data!$BU382," Pri Missed", "Both Missed")))</f>
        <v>Both Missed</v>
      </c>
      <c r="CB382" s="42">
        <v>93.7</v>
      </c>
      <c r="CC382" s="42">
        <v>100.0</v>
      </c>
      <c r="CD382" s="42">
        <v>100.0</v>
      </c>
      <c r="CE382" s="43" t="s">
        <v>17</v>
      </c>
      <c r="CF382" s="43" t="s">
        <v>17</v>
      </c>
      <c r="CG382" s="43" t="s">
        <v>17</v>
      </c>
      <c r="CH382" s="45" t="s">
        <v>17</v>
      </c>
      <c r="CI382" s="43" t="s">
        <v>97</v>
      </c>
      <c r="CJ382" s="42">
        <v>93.79</v>
      </c>
      <c r="CK382" s="43" t="s">
        <v>17</v>
      </c>
      <c r="CL382" s="43" t="s">
        <v>98</v>
      </c>
      <c r="CM382" s="42">
        <v>100.0</v>
      </c>
      <c r="CN382" s="43" t="s">
        <v>99</v>
      </c>
      <c r="CO382" s="1"/>
      <c r="CP382" s="1"/>
      <c r="CQ382" s="1"/>
      <c r="CR382" s="1"/>
      <c r="CS382" s="1"/>
      <c r="CT382" s="1"/>
      <c r="CU382" s="1"/>
    </row>
    <row r="383" ht="48.0" customHeight="1">
      <c r="A383" s="28">
        <v>2138.0</v>
      </c>
      <c r="B383" s="28">
        <v>28.0</v>
      </c>
      <c r="C383" s="28">
        <v>19.0</v>
      </c>
      <c r="D383" s="28">
        <v>20.0</v>
      </c>
      <c r="E383" s="28">
        <v>13.0</v>
      </c>
      <c r="F383" s="28">
        <v>13.0</v>
      </c>
      <c r="G383" s="28">
        <v>21.0</v>
      </c>
      <c r="H383" s="28">
        <v>23.5</v>
      </c>
      <c r="I383" s="28">
        <v>2.0</v>
      </c>
      <c r="J383" s="28">
        <v>16.0</v>
      </c>
      <c r="K383" s="28">
        <v>19.0</v>
      </c>
      <c r="L383" s="28">
        <v>20.0</v>
      </c>
      <c r="M383" s="28">
        <v>6.0</v>
      </c>
      <c r="N383" s="28">
        <v>14.0</v>
      </c>
      <c r="O383" s="31">
        <f>LARGE(Data!$K383:$N383,1)</f>
        <v>20</v>
      </c>
      <c r="P383" s="31">
        <f>LARGE(Data!$K383:$N383,2)</f>
        <v>19</v>
      </c>
      <c r="Q383" s="31">
        <f>LARGE(Data!$K383:$N383,3)</f>
        <v>14</v>
      </c>
      <c r="R383" s="31">
        <f>LARGE(Data!$K383:$N383,4)</f>
        <v>6</v>
      </c>
      <c r="S383" s="32">
        <f>LARGE(Data!$C383:$F383,1)</f>
        <v>20</v>
      </c>
      <c r="T383" s="32">
        <f>LARGE(Data!$C383:$F383,2)</f>
        <v>19</v>
      </c>
      <c r="U383" s="32">
        <f>LARGE(Data!$C383:$F383,3)</f>
        <v>13</v>
      </c>
      <c r="V383" s="32">
        <f>LARGE(Data!$C383:$F383,4)</f>
        <v>13</v>
      </c>
      <c r="W383" s="33">
        <f>LARGE(Data!$G383:$J383,1)</f>
        <v>23.5</v>
      </c>
      <c r="X383" s="33">
        <f>LARGE(Data!$G383:$J383,2)</f>
        <v>21</v>
      </c>
      <c r="Y383" s="33">
        <f>LARGE(Data!$G383:$J383,3)</f>
        <v>16</v>
      </c>
      <c r="Z383" s="33">
        <f>LARGE(Data!$G383:$J383,4)</f>
        <v>2</v>
      </c>
      <c r="AA383" s="30">
        <f>Data!$O383-Data!$P383</f>
        <v>1</v>
      </c>
      <c r="AB383" s="30">
        <f>Data!$P383-Data!$Q383</f>
        <v>5</v>
      </c>
      <c r="AC383" s="30">
        <f>Data!$Q383-Data!$R383</f>
        <v>8</v>
      </c>
      <c r="AD383" s="30">
        <f>(Data!$AA383+Data!$AB383)/SUM(Data!$AA383:$AC383)</f>
        <v>0.4285714286</v>
      </c>
      <c r="AE383" s="31">
        <f>Data!$AA383^2/SQRT(Data!$AA383^2+Data!$AB383^2+Data!$AC383^2)</f>
        <v>0.1054092553</v>
      </c>
      <c r="AF383" s="31">
        <f>Data!$AB383^2/SQRT(Data!$AA383^2+Data!$AB383^2+Data!$AC383^2)</f>
        <v>2.635231383</v>
      </c>
      <c r="AG383" s="31">
        <f>Data!$AC383^2/SQRT(Data!$AA383^2+Data!$AB383^2+Data!$AC383^2)</f>
        <v>6.746192342</v>
      </c>
      <c r="AH383" s="30">
        <f>Data!$S383-Data!$T383</f>
        <v>1</v>
      </c>
      <c r="AI383" s="30">
        <f>Data!$T383-Data!$U383</f>
        <v>6</v>
      </c>
      <c r="AJ383" s="30">
        <f>Data!$U383-Data!$V383</f>
        <v>0</v>
      </c>
      <c r="AK383" s="30">
        <f>(Data!$AH383+Data!$AI383)/(Data!$AH383+Data!$AI383+Data!$AJ383)</f>
        <v>1</v>
      </c>
      <c r="AL383" s="32">
        <f>Data!$AH383^2/SQRT(Data!$AH383^2+Data!$AI383^2+Data!$AJ383^2)</f>
        <v>0.1643989873</v>
      </c>
      <c r="AM383" s="32">
        <f>Data!$AI383^2/SQRT(Data!$AH383^2+Data!$AI383^2+Data!$AJ383^2)</f>
        <v>5.918363543</v>
      </c>
      <c r="AN383" s="32">
        <f>Data!$AJ383^2/SQRT(Data!$AH383^2+Data!$AI383^2+Data!$AJ383^2)</f>
        <v>0</v>
      </c>
      <c r="AO383" s="30">
        <f>Data!$W383-Data!$X383</f>
        <v>2.5</v>
      </c>
      <c r="AP383" s="30">
        <f>Data!$X383-Data!$Y383</f>
        <v>5</v>
      </c>
      <c r="AQ383" s="30">
        <f>Data!$Y383-Data!$Z383</f>
        <v>14</v>
      </c>
      <c r="AR383" s="30">
        <f>(Data!$AO383+Data!$AP383)/(Data!$AO383+Data!$AP383+Data!$AQ383)</f>
        <v>0.3488372093</v>
      </c>
      <c r="AS383" s="33">
        <f>Data!$AO383^2/SQRT(Data!$AO383^2+Data!$AP383^2+Data!$AQ383^2)</f>
        <v>0.4145988293</v>
      </c>
      <c r="AT383" s="33">
        <f>Data!$AP383^2/SQRT(Data!$AO383^2+Data!$AP383^2+Data!$AQ383^2)</f>
        <v>1.658395317</v>
      </c>
      <c r="AU383" s="33">
        <f>Data!$AQ383^2/SQRT(Data!$AO383^2+Data!$AP383^2+Data!$AQ383^2)</f>
        <v>13.00181929</v>
      </c>
      <c r="AV383" s="34">
        <f>_xlfn.VAR.P(Data!$K383:$N383)</f>
        <v>30.6875</v>
      </c>
      <c r="AW383" s="35">
        <f>_xlfn.VAR.P(Data!$C383:$F383)</f>
        <v>10.6875</v>
      </c>
      <c r="AX383" s="36">
        <f>_xlfn.VAR.P(Data!$G383:$J383)</f>
        <v>69.171875</v>
      </c>
      <c r="AY383" s="46"/>
      <c r="AZ383" s="38"/>
      <c r="BA383" s="39"/>
      <c r="BB383" s="30" t="str">
        <f>IF(AND(Data!$AE383&gt;Data!$AF383,Data!$AE383&gt;Data!$AG383),"1",IF(AND(Data!$AF383&gt;Data!$AE383,Data!$AF383&gt;Data!$AG383),IF(Data!$AF383&lt;2.5*Data!$AE383,"1.2",IF(OR(Data!$AE383&gt;2.5,Data!$AE383+Data!$AF383+Data!$AG383&lt;9),"2.2","2")),IF(AND(Data!$AG383&gt;3.5*Data!$AE383,Data!$AG383&gt;3.5*Data!$AF383,Data!$AE383+Data!$AF383+Data!$AG383&gt;11,Data!$AE383+Data!$AF383&lt;2,Data!$Q383&gt;=18),"3",IF((Data!$AE383&gt;3*Data!$AF383),"1.3",IF(AND(Data!$AF383&gt;3*Data!$AE383,Data!$AF383&gt;2),"2.3","3.3")))))</f>
        <v>2.3</v>
      </c>
      <c r="BC383" s="30" t="str">
        <f>IF(AND(Data!$AL383&gt;Data!$AM383,Data!$AL383&gt;Data!$AN383),"1",IF(AND(Data!$AM383&gt;Data!$AL383,Data!$AM383&gt;Data!$AN383),IF(Data!$AM383&lt;2.5*Data!$AL383,"1.2",IF(OR(Data!$AL383&gt;2.5,Data!$AL383+Data!$AM383+Data!$AN383&lt;9),"2.2","2")),IF(AND(Data!$AN383&gt;3.5*Data!$AL383,Data!$AN383&gt;3.5*Data!$AM383,Data!$AL383+Data!$AM383+Data!$AN383&gt;11,Data!$AL383+Data!$AM383&lt;2,Data!$U383&gt;=18),"3",IF((Data!$AL383&gt;3*Data!$AM383),"1.3",IF(AND(Data!$AM383&gt;3*Data!$AL383,Data!$AM383&gt;2),"2.3","3.3")))))</f>
        <v>2.2</v>
      </c>
      <c r="BD383" s="30" t="str">
        <f>IF(AND(Data!$AS383&gt;Data!$AT383,Data!$AS383&gt;Data!$AU383),"1",IF(AND(Data!$AT383&gt;Data!$AS383,Data!$AT383&gt;Data!$AU383),IF(Data!$AT383&lt;2.5*Data!$AS383,"1.2",IF(OR(Data!$AS383&gt;2.5,Data!$AS383+Data!$AT383+Data!$AU383&lt;9),"2.2","2")),IF(AND(Data!$AU383&gt;3.5*Data!$AS383,Data!$AU383&gt;3.5*Data!$AT383,Data!$AS383+Data!$AT383+Data!$AU383&gt;11,Data!$AS383+Data!$AT383&lt;2,Data!$Y383&gt;=18),"3",IF((Data!$AS383&gt;3*Data!$AT383),"1.3",IF(AND(Data!$AT383&gt;3*Data!$AS383,Data!$AT383&gt;2),"2.3","3.3")))))</f>
        <v>3.3</v>
      </c>
      <c r="BE383" s="30" t="str">
        <f t="array" ref="BE383">XLOOKUP(Data!$O383,Data!$K383:$N383,$K$1:$N$1,"?",0,1)&amp;XLOOKUP(Data!$P383,Data!$K383:$N383,$K$1:$N$1,"?",0,1)&amp;XLOOKUP(Data!$Q383,Data!$K383:$N383,$K$1:$N$1,"?",0,1)</f>
        <v>IDC</v>
      </c>
      <c r="BF383" s="30" t="str">
        <f t="array" ref="BF383">XLOOKUP(Data!$S383,Data!$C383:$F383,$C$1:$F$1,"?",0,1)&amp;XLOOKUP(Data!$T383,Data!$C383:$F383,$C$1:$F$1,"?",0,1)&amp;XLOOKUP(Data!$U383,Data!$C383:$F383,$C$1:$F$1,"?",0,1)</f>
        <v>IDS</v>
      </c>
      <c r="BG383" s="30" t="str">
        <f t="array" ref="BG383">XLOOKUP(Data!$W383,Data!$G383:$J383,$G$1:$J$1,"?",0,1)&amp;XLOOKUP(Data!$X383,Data!$G383:$J383,$G$1:$J$1,"?",0,1)&amp;XLOOKUP(Data!$Y383,Data!$G383:$J383,$G$1:$J$1,"?",0,1)</f>
        <v>IDC</v>
      </c>
      <c r="BH383" s="30" t="str">
        <f>VLOOKUP(LEFT(Data!$BE383,Data!$BB383),'Key 2'!$A$1:$C$40,2,FALSE)</f>
        <v>DI</v>
      </c>
      <c r="BI383" s="30" t="str">
        <f>VLOOKUP(LEFT(Data!$BF383,Data!$BC383),'Key 2'!$A$1:$C$40,2,FALSE)</f>
        <v>DI</v>
      </c>
      <c r="BJ383" s="30" t="str">
        <f>VLOOKUP(LEFT(Data!$BG383,Data!$BD383),'Key 2'!$A$1:$C$40,2,FALSE)</f>
        <v>DIC</v>
      </c>
      <c r="BK383" s="30" t="str">
        <f>IF(AND(Data!$AV383&gt;=15,Data!$O383&gt;=20),"DG",IF(AND(Data!$AW383&gt;=15,Data!$S383&gt;=20),"MG",IF(AND(Data!$AV383&gt;=15,Data!$W383&gt;=20),"LG","0")))</f>
        <v>DG</v>
      </c>
      <c r="BL383" s="30" t="str">
        <f>IF(AND(Data!$BK383="DG",Data!$AW383&gt;=15,Data!$S383&gt;=20,Data!$BH383&lt;&gt;Data!$BI383),"MG","LG")</f>
        <v>LG</v>
      </c>
      <c r="BM383" s="30" t="str">
        <f>IF(Data!$BK383="DG",Data!$BH383,IF(Data!$BK383="MG",Data!$BI383,Data!$BJ383))</f>
        <v>DI</v>
      </c>
      <c r="BN383" s="30" t="str">
        <f>IF(Data!$BL383="DG",Data!$BH383,IF(Data!$BL383="MG",Data!$BI383,Data!$BJ383))</f>
        <v>DIC</v>
      </c>
      <c r="BO383" s="41"/>
      <c r="BP383" s="41"/>
      <c r="BQ383" s="41"/>
      <c r="BR383" s="47"/>
      <c r="BS383" s="48"/>
      <c r="BT383" s="47" t="str">
        <f>VLOOKUP(Data!$BR383,'Key 1'!$B$1:$D$15,2,FALSE)</f>
        <v>TI</v>
      </c>
      <c r="BU383" s="48" t="str">
        <f>VLOOKUP(Data!$BS383,'Key 1'!$B$1:$D$15,2,FALSE)</f>
        <v>TI</v>
      </c>
      <c r="BV383" s="47">
        <f>VLOOKUP(Data!$BR383,'Key 1'!$B$1:$D$15,3,FALSE)</f>
        <v>0</v>
      </c>
      <c r="BW383" s="48">
        <f>VLOOKUP(Data!$BS383,'Key 1'!$B$1:$D$15,3,FALSE)</f>
        <v>0</v>
      </c>
      <c r="BX383" s="41" t="str">
        <f>IF(Data!$BK383="DG",IF(INT(Data!$BB383)-Data!$BB383&lt;0,"Low","High"),IF(Data!$BK383="MG",IF(INT(Data!$BC383)-Data!$BC383&lt;0,"Low","High"),IF(Data!$BK383="LG",IF(INT(Data!$BD383)-Data!$BD383&lt;0,"Low","High"),"High")))</f>
        <v>Low</v>
      </c>
      <c r="BY383" s="41" t="str">
        <f>IF(Data!$BL383="DG",IF(INT(Data!$BB383)-Data!$BB383&lt;0,"Low","High"),IF(Data!$BL383="MG",IF(INT(Data!$BC383)-Data!$BC383&lt;0,"Low","High"),IF(Data!$BL383="LG",IF(INT(Data!$BD383)-Data!$BD383&lt;0,"Low","High"),"High")))</f>
        <v>Low</v>
      </c>
      <c r="BZ383" s="41" t="str">
        <f>IF(AND(Data!$BX383="High",Data!$BY383="High"),"High","Low")</f>
        <v>Low</v>
      </c>
      <c r="CA383" s="41" t="str">
        <f>IF(AND(Data!$BM383=Data!$BT383,Data!$BN383=Data!$BU383),"Matched",IF(Data!$BM383=Data!$BT383,"Sec Missed", IF(Data!$BN383=Data!$BU383," Pri Missed", "Both Missed")))</f>
        <v>Both Missed</v>
      </c>
      <c r="CB383" s="42">
        <v>100.0</v>
      </c>
      <c r="CC383" s="43" t="s">
        <v>100</v>
      </c>
      <c r="CD383" s="42">
        <v>83.8</v>
      </c>
      <c r="CE383" s="43" t="s">
        <v>15</v>
      </c>
      <c r="CF383" s="44"/>
      <c r="CG383" s="43" t="s">
        <v>101</v>
      </c>
      <c r="CH383" s="45" t="s">
        <v>15</v>
      </c>
      <c r="CI383" s="43" t="s">
        <v>97</v>
      </c>
      <c r="CJ383" s="42">
        <v>100.0</v>
      </c>
      <c r="CK383" s="43" t="s">
        <v>101</v>
      </c>
      <c r="CL383" s="43" t="s">
        <v>98</v>
      </c>
      <c r="CM383" s="42">
        <v>83.89</v>
      </c>
      <c r="CN383" s="43" t="s">
        <v>99</v>
      </c>
      <c r="CO383" s="1"/>
      <c r="CP383" s="1"/>
      <c r="CQ383" s="1"/>
      <c r="CR383" s="1"/>
      <c r="CS383" s="1"/>
      <c r="CT383" s="1"/>
      <c r="CU383" s="1"/>
    </row>
    <row r="384" ht="48.0" customHeight="1">
      <c r="A384" s="28">
        <v>2139.0</v>
      </c>
      <c r="B384" s="28">
        <v>28.0</v>
      </c>
      <c r="C384" s="28">
        <v>20.0</v>
      </c>
      <c r="D384" s="28">
        <v>16.0</v>
      </c>
      <c r="E384" s="28">
        <v>13.0</v>
      </c>
      <c r="F384" s="28">
        <v>19.0</v>
      </c>
      <c r="G384" s="28">
        <v>18.0</v>
      </c>
      <c r="H384" s="28">
        <v>20.0</v>
      </c>
      <c r="I384" s="28">
        <v>5.0</v>
      </c>
      <c r="J384" s="28">
        <v>16.0</v>
      </c>
      <c r="K384" s="28">
        <v>18.0</v>
      </c>
      <c r="L384" s="28">
        <v>17.5</v>
      </c>
      <c r="M384" s="28">
        <v>8.0</v>
      </c>
      <c r="N384" s="28">
        <v>18.0</v>
      </c>
      <c r="O384" s="31">
        <f>LARGE(Data!$K384:$N384,1)</f>
        <v>18</v>
      </c>
      <c r="P384" s="31">
        <f>LARGE(Data!$K384:$N384,2)</f>
        <v>18</v>
      </c>
      <c r="Q384" s="31">
        <f>LARGE(Data!$K384:$N384,3)</f>
        <v>17.5</v>
      </c>
      <c r="R384" s="31">
        <f>LARGE(Data!$K384:$N384,4)</f>
        <v>8</v>
      </c>
      <c r="S384" s="32">
        <f>LARGE(Data!$C384:$F384,1)</f>
        <v>20</v>
      </c>
      <c r="T384" s="32">
        <f>LARGE(Data!$C384:$F384,2)</f>
        <v>19</v>
      </c>
      <c r="U384" s="32">
        <f>LARGE(Data!$C384:$F384,3)</f>
        <v>16</v>
      </c>
      <c r="V384" s="32">
        <f>LARGE(Data!$C384:$F384,4)</f>
        <v>13</v>
      </c>
      <c r="W384" s="33">
        <f>LARGE(Data!$G384:$J384,1)</f>
        <v>20</v>
      </c>
      <c r="X384" s="33">
        <f>LARGE(Data!$G384:$J384,2)</f>
        <v>18</v>
      </c>
      <c r="Y384" s="33">
        <f>LARGE(Data!$G384:$J384,3)</f>
        <v>16</v>
      </c>
      <c r="Z384" s="33">
        <f>LARGE(Data!$G384:$J384,4)</f>
        <v>5</v>
      </c>
      <c r="AA384" s="30">
        <f>Data!$O384-Data!$P384</f>
        <v>0</v>
      </c>
      <c r="AB384" s="30">
        <f>Data!$P384-Data!$Q384</f>
        <v>0.5</v>
      </c>
      <c r="AC384" s="30">
        <f>Data!$Q384-Data!$R384</f>
        <v>9.5</v>
      </c>
      <c r="AD384" s="30">
        <f>(Data!$AA384+Data!$AB384)/SUM(Data!$AA384:$AC384)</f>
        <v>0.05</v>
      </c>
      <c r="AE384" s="31">
        <f>Data!$AA384^2/SQRT(Data!$AA384^2+Data!$AB384^2+Data!$AC384^2)</f>
        <v>0</v>
      </c>
      <c r="AF384" s="31">
        <f>Data!$AB384^2/SQRT(Data!$AA384^2+Data!$AB384^2+Data!$AC384^2)</f>
        <v>0.02627941656</v>
      </c>
      <c r="AG384" s="31">
        <f>Data!$AC384^2/SQRT(Data!$AA384^2+Data!$AB384^2+Data!$AC384^2)</f>
        <v>9.486869379</v>
      </c>
      <c r="AH384" s="30">
        <f>Data!$S384-Data!$T384</f>
        <v>1</v>
      </c>
      <c r="AI384" s="30">
        <f>Data!$T384-Data!$U384</f>
        <v>3</v>
      </c>
      <c r="AJ384" s="30">
        <f>Data!$U384-Data!$V384</f>
        <v>3</v>
      </c>
      <c r="AK384" s="30">
        <f>(Data!$AH384+Data!$AI384)/(Data!$AH384+Data!$AI384+Data!$AJ384)</f>
        <v>0.5714285714</v>
      </c>
      <c r="AL384" s="32">
        <f>Data!$AH384^2/SQRT(Data!$AH384^2+Data!$AI384^2+Data!$AJ384^2)</f>
        <v>0.2294157339</v>
      </c>
      <c r="AM384" s="32">
        <f>Data!$AI384^2/SQRT(Data!$AH384^2+Data!$AI384^2+Data!$AJ384^2)</f>
        <v>2.064741605</v>
      </c>
      <c r="AN384" s="32">
        <f>Data!$AJ384^2/SQRT(Data!$AH384^2+Data!$AI384^2+Data!$AJ384^2)</f>
        <v>2.064741605</v>
      </c>
      <c r="AO384" s="30">
        <f>Data!$W384-Data!$X384</f>
        <v>2</v>
      </c>
      <c r="AP384" s="30">
        <f>Data!$X384-Data!$Y384</f>
        <v>2</v>
      </c>
      <c r="AQ384" s="30">
        <f>Data!$Y384-Data!$Z384</f>
        <v>11</v>
      </c>
      <c r="AR384" s="30">
        <f>(Data!$AO384+Data!$AP384)/(Data!$AO384+Data!$AP384+Data!$AQ384)</f>
        <v>0.2666666667</v>
      </c>
      <c r="AS384" s="33">
        <f>Data!$AO384^2/SQRT(Data!$AO384^2+Data!$AP384^2+Data!$AQ384^2)</f>
        <v>0.3521803625</v>
      </c>
      <c r="AT384" s="33">
        <f>Data!$AP384^2/SQRT(Data!$AO384^2+Data!$AP384^2+Data!$AQ384^2)</f>
        <v>0.3521803625</v>
      </c>
      <c r="AU384" s="33">
        <f>Data!$AQ384^2/SQRT(Data!$AO384^2+Data!$AP384^2+Data!$AQ384^2)</f>
        <v>10.65345597</v>
      </c>
      <c r="AV384" s="34">
        <f>_xlfn.VAR.P(Data!$K384:$N384)</f>
        <v>18.171875</v>
      </c>
      <c r="AW384" s="35">
        <f>_xlfn.VAR.P(Data!$C384:$F384)</f>
        <v>7.5</v>
      </c>
      <c r="AX384" s="36">
        <f>_xlfn.VAR.P(Data!$G384:$J384)</f>
        <v>33.6875</v>
      </c>
      <c r="AY384" s="46"/>
      <c r="AZ384" s="38"/>
      <c r="BA384" s="39"/>
      <c r="BB384" s="30" t="str">
        <f>IF(AND(Data!$AE384&gt;Data!$AF384,Data!$AE384&gt;Data!$AG384),"1",IF(AND(Data!$AF384&gt;Data!$AE384,Data!$AF384&gt;Data!$AG384),IF(Data!$AF384&lt;2.5*Data!$AE384,"1.2",IF(OR(Data!$AE384&gt;2.5,Data!$AE384+Data!$AF384+Data!$AG384&lt;9),"2.2","2")),IF(AND(Data!$AG384&gt;3.5*Data!$AE384,Data!$AG384&gt;3.5*Data!$AF384,Data!$AE384+Data!$AF384+Data!$AG384&gt;11,Data!$AE384+Data!$AF384&lt;2,Data!$Q384&gt;=18),"3",IF((Data!$AE384&gt;3*Data!$AF384),"1.3",IF(AND(Data!$AF384&gt;3*Data!$AE384,Data!$AF384&gt;2),"2.3","3.3")))))</f>
        <v>3.3</v>
      </c>
      <c r="BC384" s="30" t="str">
        <f>IF(AND(Data!$AL384&gt;Data!$AM384,Data!$AL384&gt;Data!$AN384),"1",IF(AND(Data!$AM384&gt;Data!$AL384,Data!$AM384&gt;Data!$AN384),IF(Data!$AM384&lt;2.5*Data!$AL384,"1.2",IF(OR(Data!$AL384&gt;2.5,Data!$AL384+Data!$AM384+Data!$AN384&lt;9),"2.2","2")),IF(AND(Data!$AN384&gt;3.5*Data!$AL384,Data!$AN384&gt;3.5*Data!$AM384,Data!$AL384+Data!$AM384+Data!$AN384&gt;11,Data!$AL384+Data!$AM384&lt;2,Data!$U384&gt;=18),"3",IF((Data!$AL384&gt;3*Data!$AM384),"1.3",IF(AND(Data!$AM384&gt;3*Data!$AL384,Data!$AM384&gt;2),"2.3","3.3")))))</f>
        <v>2.3</v>
      </c>
      <c r="BD384" s="30" t="str">
        <f>IF(AND(Data!$AS384&gt;Data!$AT384,Data!$AS384&gt;Data!$AU384),"1",IF(AND(Data!$AT384&gt;Data!$AS384,Data!$AT384&gt;Data!$AU384),IF(Data!$AT384&lt;2.5*Data!$AS384,"1.2",IF(OR(Data!$AS384&gt;2.5,Data!$AS384+Data!$AT384+Data!$AU384&lt;9),"2.2","2")),IF(AND(Data!$AU384&gt;3.5*Data!$AS384,Data!$AU384&gt;3.5*Data!$AT384,Data!$AS384+Data!$AT384+Data!$AU384&gt;11,Data!$AS384+Data!$AT384&lt;2,Data!$Y384&gt;=18),"3",IF((Data!$AS384&gt;3*Data!$AT384),"1.3",IF(AND(Data!$AT384&gt;3*Data!$AS384,Data!$AT384&gt;2),"2.3","3.3")))))</f>
        <v>3.3</v>
      </c>
      <c r="BE384" s="30" t="str">
        <f t="array" ref="BE384">XLOOKUP(Data!$O384,Data!$K384:$N384,$K$1:$N$1,"?",0,1)&amp;XLOOKUP(Data!$P384,Data!$K384:$N384,$K$1:$N$1,"?",0,1)&amp;XLOOKUP(Data!$Q384,Data!$K384:$N384,$K$1:$N$1,"?",0,1)</f>
        <v>DDI</v>
      </c>
      <c r="BF384" s="30" t="str">
        <f t="array" ref="BF384">XLOOKUP(Data!$S384,Data!$C384:$F384,$C$1:$F$1,"?",0,1)&amp;XLOOKUP(Data!$T384,Data!$C384:$F384,$C$1:$F$1,"?",0,1)&amp;XLOOKUP(Data!$U384,Data!$C384:$F384,$C$1:$F$1,"?",0,1)</f>
        <v>DCI</v>
      </c>
      <c r="BG384" s="30" t="str">
        <f t="array" ref="BG384">XLOOKUP(Data!$W384,Data!$G384:$J384,$G$1:$J$1,"?",0,1)&amp;XLOOKUP(Data!$X384,Data!$G384:$J384,$G$1:$J$1,"?",0,1)&amp;XLOOKUP(Data!$Y384,Data!$G384:$J384,$G$1:$J$1,"?",0,1)</f>
        <v>IDC</v>
      </c>
      <c r="BH384" s="30" t="str">
        <f>VLOOKUP(LEFT(Data!$BE384,Data!$BB384),'Key 2'!$A$1:$C$40,2,FALSE)</f>
        <v>#N/A</v>
      </c>
      <c r="BI384" s="30" t="str">
        <f>VLOOKUP(LEFT(Data!$BF384,Data!$BC384),'Key 2'!$A$1:$C$40,2,FALSE)</f>
        <v>DC</v>
      </c>
      <c r="BJ384" s="30" t="str">
        <f>VLOOKUP(LEFT(Data!$BG384,Data!$BD384),'Key 2'!$A$1:$C$40,2,FALSE)</f>
        <v>DIC</v>
      </c>
      <c r="BK384" s="30" t="str">
        <f>IF(AND(Data!$AV384&gt;=15,Data!$O384&gt;=20),"DG",IF(AND(Data!$AW384&gt;=15,Data!$S384&gt;=20),"MG",IF(AND(Data!$AV384&gt;=15,Data!$W384&gt;=20),"LG","0")))</f>
        <v>LG</v>
      </c>
      <c r="BL384" s="30" t="str">
        <f>IF(AND(Data!$BK384="DG",Data!$AW384&gt;=15,Data!$S384&gt;=20,Data!$BH384&lt;&gt;Data!$BI384),"MG","LG")</f>
        <v>#N/A</v>
      </c>
      <c r="BM384" s="30" t="str">
        <f>IF(Data!$BK384="DG",Data!$BH384,IF(Data!$BK384="MG",Data!$BI384,Data!$BJ384))</f>
        <v>DIC</v>
      </c>
      <c r="BN384" s="30" t="str">
        <f>IF(Data!$BL384="DG",Data!$BH384,IF(Data!$BL384="MG",Data!$BI384,Data!$BJ384))</f>
        <v>#N/A</v>
      </c>
      <c r="BO384" s="41"/>
      <c r="BP384" s="41"/>
      <c r="BQ384" s="41"/>
      <c r="BR384" s="41"/>
      <c r="BS384" s="41"/>
      <c r="BT384" s="41" t="str">
        <f>VLOOKUP(Data!$BR384,'Key 1'!$B$1:$D$15,2,FALSE)</f>
        <v>TI</v>
      </c>
      <c r="BU384" s="41" t="str">
        <f>VLOOKUP(Data!$BS384,'Key 1'!$B$1:$D$15,2,FALSE)</f>
        <v>TI</v>
      </c>
      <c r="BV384" s="41">
        <f>VLOOKUP(Data!$BR384,'Key 1'!$B$1:$D$15,3,FALSE)</f>
        <v>0</v>
      </c>
      <c r="BW384" s="41">
        <f>VLOOKUP(Data!$BS384,'Key 1'!$B$1:$D$15,3,FALSE)</f>
        <v>0</v>
      </c>
      <c r="BX384" s="41" t="str">
        <f>IF(Data!$BK384="DG",IF(INT(Data!$BB384)-Data!$BB384&lt;0,"Low","High"),IF(Data!$BK384="MG",IF(INT(Data!$BC384)-Data!$BC384&lt;0,"Low","High"),IF(Data!$BK384="LG",IF(INT(Data!$BD384)-Data!$BD384&lt;0,"Low","High"),"High")))</f>
        <v>Low</v>
      </c>
      <c r="BY384" s="41" t="str">
        <f>IF(Data!$BL384="DG",IF(INT(Data!$BB384)-Data!$BB384&lt;0,"Low","High"),IF(Data!$BL384="MG",IF(INT(Data!$BC384)-Data!$BC384&lt;0,"Low","High"),IF(Data!$BL384="LG",IF(INT(Data!$BD384)-Data!$BD384&lt;0,"Low","High"),"High")))</f>
        <v>#N/A</v>
      </c>
      <c r="BZ384" s="41" t="str">
        <f>IF(AND(Data!$BX384="High",Data!$BY384="High"),"High","Low")</f>
        <v>#N/A</v>
      </c>
      <c r="CA384" s="41" t="str">
        <f>IF(AND(Data!$BM384=Data!$BT384,Data!$BN384=Data!$BU384),"Matched",IF(Data!$BM384=Data!$BT384,"Sec Missed", IF(Data!$BN384=Data!$BU384," Pri Missed", "Both Missed")))</f>
        <v>#N/A</v>
      </c>
      <c r="CB384" s="42">
        <v>100.0</v>
      </c>
      <c r="CC384" s="43" t="s">
        <v>100</v>
      </c>
      <c r="CD384" s="42">
        <v>100.0</v>
      </c>
      <c r="CE384" s="43" t="s">
        <v>101</v>
      </c>
      <c r="CF384" s="44"/>
      <c r="CG384" s="43" t="s">
        <v>101</v>
      </c>
      <c r="CH384" s="45" t="s">
        <v>101</v>
      </c>
      <c r="CI384" s="43" t="s">
        <v>97</v>
      </c>
      <c r="CJ384" s="42">
        <v>100.0</v>
      </c>
      <c r="CK384" s="43" t="s">
        <v>101</v>
      </c>
      <c r="CL384" s="43" t="s">
        <v>98</v>
      </c>
      <c r="CM384" s="42">
        <v>100.0</v>
      </c>
      <c r="CN384" s="43" t="s">
        <v>99</v>
      </c>
      <c r="CO384" s="1"/>
      <c r="CP384" s="1"/>
      <c r="CQ384" s="1"/>
      <c r="CR384" s="1"/>
      <c r="CS384" s="1"/>
      <c r="CT384" s="1"/>
      <c r="CU384" s="1"/>
    </row>
    <row r="385" ht="48.0" customHeight="1">
      <c r="A385" s="28">
        <v>2140.0</v>
      </c>
      <c r="B385" s="28">
        <v>28.0</v>
      </c>
      <c r="C385" s="28">
        <v>16.0</v>
      </c>
      <c r="D385" s="28">
        <v>26.0</v>
      </c>
      <c r="E385" s="28">
        <v>10.0</v>
      </c>
      <c r="F385" s="28">
        <v>13.0</v>
      </c>
      <c r="G385" s="28">
        <v>12.0</v>
      </c>
      <c r="H385" s="28">
        <v>26.0</v>
      </c>
      <c r="I385" s="28">
        <v>1.9411764705882353</v>
      </c>
      <c r="J385" s="28">
        <v>24.0</v>
      </c>
      <c r="K385" s="28">
        <v>14.5</v>
      </c>
      <c r="L385" s="28">
        <v>25.0</v>
      </c>
      <c r="M385" s="28">
        <v>3.5</v>
      </c>
      <c r="N385" s="28">
        <v>19.0</v>
      </c>
      <c r="O385" s="31">
        <f>LARGE(Data!$K385:$N385,1)</f>
        <v>25</v>
      </c>
      <c r="P385" s="31">
        <f>LARGE(Data!$K385:$N385,2)</f>
        <v>19</v>
      </c>
      <c r="Q385" s="31">
        <f>LARGE(Data!$K385:$N385,3)</f>
        <v>14.5</v>
      </c>
      <c r="R385" s="31">
        <f>LARGE(Data!$K385:$N385,4)</f>
        <v>3.5</v>
      </c>
      <c r="S385" s="32">
        <f>LARGE(Data!$C385:$F385,1)</f>
        <v>26</v>
      </c>
      <c r="T385" s="32">
        <f>LARGE(Data!$C385:$F385,2)</f>
        <v>16</v>
      </c>
      <c r="U385" s="32">
        <f>LARGE(Data!$C385:$F385,3)</f>
        <v>13</v>
      </c>
      <c r="V385" s="32">
        <f>LARGE(Data!$C385:$F385,4)</f>
        <v>10</v>
      </c>
      <c r="W385" s="33">
        <f>LARGE(Data!$G385:$J385,1)</f>
        <v>26</v>
      </c>
      <c r="X385" s="33">
        <f>LARGE(Data!$G385:$J385,2)</f>
        <v>24</v>
      </c>
      <c r="Y385" s="33">
        <f>LARGE(Data!$G385:$J385,3)</f>
        <v>12</v>
      </c>
      <c r="Z385" s="33">
        <f>LARGE(Data!$G385:$J385,4)</f>
        <v>1.941176471</v>
      </c>
      <c r="AA385" s="30">
        <f>Data!$O385-Data!$P385</f>
        <v>6</v>
      </c>
      <c r="AB385" s="30">
        <f>Data!$P385-Data!$Q385</f>
        <v>4.5</v>
      </c>
      <c r="AC385" s="30">
        <f>Data!$Q385-Data!$R385</f>
        <v>11</v>
      </c>
      <c r="AD385" s="30">
        <f>(Data!$AA385+Data!$AB385)/SUM(Data!$AA385:$AC385)</f>
        <v>0.488372093</v>
      </c>
      <c r="AE385" s="31">
        <f>Data!$AA385^2/SQRT(Data!$AA385^2+Data!$AB385^2+Data!$AC385^2)</f>
        <v>2.704016758</v>
      </c>
      <c r="AF385" s="31">
        <f>Data!$AB385^2/SQRT(Data!$AA385^2+Data!$AB385^2+Data!$AC385^2)</f>
        <v>1.521009427</v>
      </c>
      <c r="AG385" s="31">
        <f>Data!$AC385^2/SQRT(Data!$AA385^2+Data!$AB385^2+Data!$AC385^2)</f>
        <v>9.088500771</v>
      </c>
      <c r="AH385" s="30">
        <f>Data!$S385-Data!$T385</f>
        <v>10</v>
      </c>
      <c r="AI385" s="30">
        <f>Data!$T385-Data!$U385</f>
        <v>3</v>
      </c>
      <c r="AJ385" s="30">
        <f>Data!$U385-Data!$V385</f>
        <v>3</v>
      </c>
      <c r="AK385" s="30">
        <f>(Data!$AH385+Data!$AI385)/(Data!$AH385+Data!$AI385+Data!$AJ385)</f>
        <v>0.8125</v>
      </c>
      <c r="AL385" s="32">
        <f>Data!$AH385^2/SQRT(Data!$AH385^2+Data!$AI385^2+Data!$AJ385^2)</f>
        <v>9.205746179</v>
      </c>
      <c r="AM385" s="32">
        <f>Data!$AI385^2/SQRT(Data!$AH385^2+Data!$AI385^2+Data!$AJ385^2)</f>
        <v>0.8285171561</v>
      </c>
      <c r="AN385" s="32">
        <f>Data!$AJ385^2/SQRT(Data!$AH385^2+Data!$AI385^2+Data!$AJ385^2)</f>
        <v>0.8285171561</v>
      </c>
      <c r="AO385" s="30">
        <f>Data!$W385-Data!$X385</f>
        <v>2</v>
      </c>
      <c r="AP385" s="30">
        <f>Data!$X385-Data!$Y385</f>
        <v>12</v>
      </c>
      <c r="AQ385" s="30">
        <f>Data!$Y385-Data!$Z385</f>
        <v>10.05882353</v>
      </c>
      <c r="AR385" s="30">
        <f>(Data!$AO385+Data!$AP385)/(Data!$AO385+Data!$AP385+Data!$AQ385)</f>
        <v>0.5819070905</v>
      </c>
      <c r="AS385" s="33">
        <f>Data!$AO385^2/SQRT(Data!$AO385^2+Data!$AP385^2+Data!$AQ385^2)</f>
        <v>0.2533981623</v>
      </c>
      <c r="AT385" s="33">
        <f>Data!$AP385^2/SQRT(Data!$AO385^2+Data!$AP385^2+Data!$AQ385^2)</f>
        <v>9.122333841</v>
      </c>
      <c r="AU385" s="33">
        <f>Data!$AQ385^2/SQRT(Data!$AO385^2+Data!$AP385^2+Data!$AQ385^2)</f>
        <v>6.40970213</v>
      </c>
      <c r="AV385" s="34">
        <f>_xlfn.VAR.P(Data!$K385:$N385)</f>
        <v>61.875</v>
      </c>
      <c r="AW385" s="50">
        <f>_xlfn.VAR.P(Data!$C385:$F385)</f>
        <v>36.1875</v>
      </c>
      <c r="AX385" s="36">
        <f>_xlfn.VAR.P(Data!$G385:$J385)</f>
        <v>94.41241349</v>
      </c>
      <c r="AY385" s="46"/>
      <c r="AZ385" s="38"/>
      <c r="BA385" s="39"/>
      <c r="BB385" s="30" t="str">
        <f>IF(AND(Data!$AE385&gt;Data!$AF385,Data!$AE385&gt;Data!$AG385),"1",IF(AND(Data!$AF385&gt;Data!$AE385,Data!$AF385&gt;Data!$AG385),IF(Data!$AF385&lt;2.5*Data!$AE385,"1.2",IF(OR(Data!$AE385&gt;2.5,Data!$AE385+Data!$AF385+Data!$AG385&lt;9),"2.2","2")),IF(AND(Data!$AG385&gt;3.5*Data!$AE385,Data!$AG385&gt;3.5*Data!$AF385,Data!$AE385+Data!$AF385+Data!$AG385&gt;11,Data!$AE385+Data!$AF385&lt;2,Data!$Q385&gt;=18),"3",IF((Data!$AE385&gt;3*Data!$AF385),"1.3",IF(AND(Data!$AF385&gt;3*Data!$AE385,Data!$AF385&gt;2),"2.3","3.3")))))</f>
        <v>3.3</v>
      </c>
      <c r="BC385" s="30" t="str">
        <f>IF(AND(Data!$AL385&gt;Data!$AM385,Data!$AL385&gt;Data!$AN385),"1",IF(AND(Data!$AM385&gt;Data!$AL385,Data!$AM385&gt;Data!$AN385),IF(Data!$AM385&lt;2.5*Data!$AL385,"1.2",IF(OR(Data!$AL385&gt;2.5,Data!$AL385+Data!$AM385+Data!$AN385&lt;9),"2.2","2")),IF(AND(Data!$AN385&gt;3.5*Data!$AL385,Data!$AN385&gt;3.5*Data!$AM385,Data!$AL385+Data!$AM385+Data!$AN385&gt;11,Data!$AL385+Data!$AM385&lt;2,Data!$U385&gt;=18),"3",IF((Data!$AL385&gt;3*Data!$AM385),"1.3",IF(AND(Data!$AM385&gt;3*Data!$AL385,Data!$AM385&gt;2),"2.3","3.3")))))</f>
        <v>1</v>
      </c>
      <c r="BD385" s="30" t="str">
        <f>IF(AND(Data!$AS385&gt;Data!$AT385,Data!$AS385&gt;Data!$AU385),"1",IF(AND(Data!$AT385&gt;Data!$AS385,Data!$AT385&gt;Data!$AU385),IF(Data!$AT385&lt;2.5*Data!$AS385,"1.2",IF(OR(Data!$AS385&gt;2.5,Data!$AS385+Data!$AT385+Data!$AU385&lt;9),"2.2","2")),IF(AND(Data!$AU385&gt;3.5*Data!$AS385,Data!$AU385&gt;3.5*Data!$AT385,Data!$AS385+Data!$AT385+Data!$AU385&gt;11,Data!$AS385+Data!$AT385&lt;2,Data!$Y385&gt;=18),"3",IF((Data!$AS385&gt;3*Data!$AT385),"1.3",IF(AND(Data!$AT385&gt;3*Data!$AS385,Data!$AT385&gt;2),"2.3","3.3")))))</f>
        <v>2</v>
      </c>
      <c r="BE385" s="30" t="str">
        <f t="array" ref="BE385">XLOOKUP(Data!$O385,Data!$K385:$N385,$K$1:$N$1,"?",0,1)&amp;XLOOKUP(Data!$P385,Data!$K385:$N385,$K$1:$N$1,"?",0,1)&amp;XLOOKUP(Data!$Q385,Data!$K385:$N385,$K$1:$N$1,"?",0,1)</f>
        <v>ICD</v>
      </c>
      <c r="BF385" s="30" t="str">
        <f t="array" ref="BF385">XLOOKUP(Data!$S385,Data!$C385:$F385,$C$1:$F$1,"?",0,1)&amp;XLOOKUP(Data!$T385,Data!$C385:$F385,$C$1:$F$1,"?",0,1)&amp;XLOOKUP(Data!$U385,Data!$C385:$F385,$C$1:$F$1,"?",0,1)</f>
        <v>IDC</v>
      </c>
      <c r="BG385" s="30" t="str">
        <f t="array" ref="BG385">XLOOKUP(Data!$W385,Data!$G385:$J385,$G$1:$J$1,"?",0,1)&amp;XLOOKUP(Data!$X385,Data!$G385:$J385,$G$1:$J$1,"?",0,1)&amp;XLOOKUP(Data!$Y385,Data!$G385:$J385,$G$1:$J$1,"?",0,1)</f>
        <v>ICD</v>
      </c>
      <c r="BH385" s="30" t="str">
        <f>VLOOKUP(LEFT(Data!$BE385,Data!$BB385),'Key 2'!$A$1:$C$40,2,FALSE)</f>
        <v>DIC</v>
      </c>
      <c r="BI385" s="30" t="str">
        <f>VLOOKUP(LEFT(Data!$BF385,Data!$BC385),'Key 2'!$A$1:$C$40,2,FALSE)</f>
        <v>I</v>
      </c>
      <c r="BJ385" s="30" t="str">
        <f>VLOOKUP(LEFT(Data!$BG385,Data!$BD385),'Key 2'!$A$1:$C$40,2,FALSE)</f>
        <v>IC</v>
      </c>
      <c r="BK385" s="30" t="str">
        <f>IF(AND(Data!$AV385&gt;=15,Data!$O385&gt;=20),"DG",IF(AND(Data!$AW385&gt;=15,Data!$S385&gt;=20),"MG",IF(AND(Data!$AV385&gt;=15,Data!$W385&gt;=20),"LG","0")))</f>
        <v>DG</v>
      </c>
      <c r="BL385" s="30" t="str">
        <f>IF(AND(Data!$BK385="DG",Data!$AW385&gt;=15,Data!$S385&gt;=20,Data!$BH385&lt;&gt;Data!$BI385),"MG","LG")</f>
        <v>MG</v>
      </c>
      <c r="BM385" s="30" t="str">
        <f>IF(Data!$BK385="DG",Data!$BH385,IF(Data!$BK385="MG",Data!$BI385,Data!$BJ385))</f>
        <v>DIC</v>
      </c>
      <c r="BN385" s="30" t="str">
        <f>IF(Data!$BL385="DG",Data!$BH385,IF(Data!$BL385="MG",Data!$BI385,Data!$BJ385))</f>
        <v>I</v>
      </c>
      <c r="BO385" s="41"/>
      <c r="BP385" s="41"/>
      <c r="BQ385" s="41"/>
      <c r="BR385" s="47"/>
      <c r="BS385" s="48"/>
      <c r="BT385" s="47" t="str">
        <f>VLOOKUP(Data!$BR385,'Key 1'!$B$1:$D$15,2,FALSE)</f>
        <v>TI</v>
      </c>
      <c r="BU385" s="48" t="str">
        <f>VLOOKUP(Data!$BS385,'Key 1'!$B$1:$D$15,2,FALSE)</f>
        <v>TI</v>
      </c>
      <c r="BV385" s="47">
        <f>VLOOKUP(Data!$BR385,'Key 1'!$B$1:$D$15,3,FALSE)</f>
        <v>0</v>
      </c>
      <c r="BW385" s="48">
        <f>VLOOKUP(Data!$BS385,'Key 1'!$B$1:$D$15,3,FALSE)</f>
        <v>0</v>
      </c>
      <c r="BX385" s="41" t="str">
        <f>IF(Data!$BK385="DG",IF(INT(Data!$BB385)-Data!$BB385&lt;0,"Low","High"),IF(Data!$BK385="MG",IF(INT(Data!$BC385)-Data!$BC385&lt;0,"Low","High"),IF(Data!$BK385="LG",IF(INT(Data!$BD385)-Data!$BD385&lt;0,"Low","High"),"High")))</f>
        <v>Low</v>
      </c>
      <c r="BY385" s="41" t="str">
        <f>IF(Data!$BL385="DG",IF(INT(Data!$BB385)-Data!$BB385&lt;0,"Low","High"),IF(Data!$BL385="MG",IF(INT(Data!$BC385)-Data!$BC385&lt;0,"Low","High"),IF(Data!$BL385="LG",IF(INT(Data!$BD385)-Data!$BD385&lt;0,"Low","High"),"High")))</f>
        <v>High</v>
      </c>
      <c r="BZ385" s="41" t="str">
        <f>IF(AND(Data!$BX385="High",Data!$BY385="High"),"High","Low")</f>
        <v>Low</v>
      </c>
      <c r="CA385" s="41" t="str">
        <f>IF(AND(Data!$BM385=Data!$BT385,Data!$BN385=Data!$BU385),"Matched",IF(Data!$BM385=Data!$BT385,"Sec Missed", IF(Data!$BN385=Data!$BU385," Pri Missed", "Both Missed")))</f>
        <v>Both Missed</v>
      </c>
      <c r="CB385" s="42">
        <v>100.0</v>
      </c>
      <c r="CC385" s="42">
        <v>100.0</v>
      </c>
      <c r="CD385" s="42">
        <v>100.0</v>
      </c>
      <c r="CE385" s="43" t="s">
        <v>96</v>
      </c>
      <c r="CF385" s="43" t="s">
        <v>1</v>
      </c>
      <c r="CG385" s="43" t="s">
        <v>96</v>
      </c>
      <c r="CH385" s="45" t="s">
        <v>96</v>
      </c>
      <c r="CI385" s="43" t="s">
        <v>97</v>
      </c>
      <c r="CJ385" s="42">
        <v>100.0</v>
      </c>
      <c r="CK385" s="43" t="s">
        <v>1</v>
      </c>
      <c r="CL385" s="43" t="s">
        <v>102</v>
      </c>
      <c r="CM385" s="42">
        <v>100.0</v>
      </c>
      <c r="CN385" s="43" t="s">
        <v>99</v>
      </c>
      <c r="CO385" s="1"/>
      <c r="CP385" s="1"/>
      <c r="CQ385" s="1"/>
      <c r="CR385" s="1"/>
      <c r="CS385" s="1"/>
      <c r="CT385" s="1"/>
      <c r="CU385" s="1"/>
    </row>
    <row r="386" ht="48.0" customHeight="1">
      <c r="A386" s="28">
        <v>2141.0</v>
      </c>
      <c r="B386" s="28">
        <v>28.0</v>
      </c>
      <c r="C386" s="28">
        <v>12.0</v>
      </c>
      <c r="D386" s="28">
        <v>20.0</v>
      </c>
      <c r="E386" s="28">
        <v>13.0</v>
      </c>
      <c r="F386" s="28">
        <v>16.0</v>
      </c>
      <c r="G386" s="28">
        <v>11.0</v>
      </c>
      <c r="H386" s="28">
        <v>20.0</v>
      </c>
      <c r="I386" s="28">
        <v>12.0</v>
      </c>
      <c r="J386" s="28">
        <v>16.0</v>
      </c>
      <c r="K386" s="28">
        <v>11.0</v>
      </c>
      <c r="L386" s="28">
        <v>19.0</v>
      </c>
      <c r="M386" s="28">
        <v>12.0</v>
      </c>
      <c r="N386" s="28">
        <v>16.0</v>
      </c>
      <c r="O386" s="31">
        <f>LARGE(Data!$K386:$N386,1)</f>
        <v>19</v>
      </c>
      <c r="P386" s="31">
        <f>LARGE(Data!$K386:$N386,2)</f>
        <v>16</v>
      </c>
      <c r="Q386" s="31">
        <f>LARGE(Data!$K386:$N386,3)</f>
        <v>12</v>
      </c>
      <c r="R386" s="31">
        <f>LARGE(Data!$K386:$N386,4)</f>
        <v>11</v>
      </c>
      <c r="S386" s="32">
        <f>LARGE(Data!$C386:$F386,1)</f>
        <v>20</v>
      </c>
      <c r="T386" s="32">
        <f>LARGE(Data!$C386:$F386,2)</f>
        <v>16</v>
      </c>
      <c r="U386" s="32">
        <f>LARGE(Data!$C386:$F386,3)</f>
        <v>13</v>
      </c>
      <c r="V386" s="32">
        <f>LARGE(Data!$C386:$F386,4)</f>
        <v>12</v>
      </c>
      <c r="W386" s="33">
        <f>LARGE(Data!$G386:$J386,1)</f>
        <v>20</v>
      </c>
      <c r="X386" s="33">
        <f>LARGE(Data!$G386:$J386,2)</f>
        <v>16</v>
      </c>
      <c r="Y386" s="33">
        <f>LARGE(Data!$G386:$J386,3)</f>
        <v>12</v>
      </c>
      <c r="Z386" s="33">
        <f>LARGE(Data!$G386:$J386,4)</f>
        <v>11</v>
      </c>
      <c r="AA386" s="30">
        <f>Data!$O386-Data!$P386</f>
        <v>3</v>
      </c>
      <c r="AB386" s="30">
        <f>Data!$P386-Data!$Q386</f>
        <v>4</v>
      </c>
      <c r="AC386" s="30">
        <f>Data!$Q386-Data!$R386</f>
        <v>1</v>
      </c>
      <c r="AD386" s="30">
        <f>(Data!$AA386+Data!$AB386)/SUM(Data!$AA386:$AC386)</f>
        <v>0.875</v>
      </c>
      <c r="AE386" s="31">
        <f>Data!$AA386^2/SQRT(Data!$AA386^2+Data!$AB386^2+Data!$AC386^2)</f>
        <v>1.765045216</v>
      </c>
      <c r="AF386" s="31">
        <f>Data!$AB386^2/SQRT(Data!$AA386^2+Data!$AB386^2+Data!$AC386^2)</f>
        <v>3.137858162</v>
      </c>
      <c r="AG386" s="31">
        <f>Data!$AC386^2/SQRT(Data!$AA386^2+Data!$AB386^2+Data!$AC386^2)</f>
        <v>0.1961161351</v>
      </c>
      <c r="AH386" s="30">
        <f>Data!$S386-Data!$T386</f>
        <v>4</v>
      </c>
      <c r="AI386" s="30">
        <f>Data!$T386-Data!$U386</f>
        <v>3</v>
      </c>
      <c r="AJ386" s="30">
        <f>Data!$U386-Data!$V386</f>
        <v>1</v>
      </c>
      <c r="AK386" s="30">
        <f>(Data!$AH386+Data!$AI386)/(Data!$AH386+Data!$AI386+Data!$AJ386)</f>
        <v>0.875</v>
      </c>
      <c r="AL386" s="32">
        <f>Data!$AH386^2/SQRT(Data!$AH386^2+Data!$AI386^2+Data!$AJ386^2)</f>
        <v>3.137858162</v>
      </c>
      <c r="AM386" s="32">
        <f>Data!$AI386^2/SQRT(Data!$AH386^2+Data!$AI386^2+Data!$AJ386^2)</f>
        <v>1.765045216</v>
      </c>
      <c r="AN386" s="32">
        <f>Data!$AJ386^2/SQRT(Data!$AH386^2+Data!$AI386^2+Data!$AJ386^2)</f>
        <v>0.1961161351</v>
      </c>
      <c r="AO386" s="30">
        <f>Data!$W386-Data!$X386</f>
        <v>4</v>
      </c>
      <c r="AP386" s="30">
        <f>Data!$X386-Data!$Y386</f>
        <v>4</v>
      </c>
      <c r="AQ386" s="30">
        <f>Data!$Y386-Data!$Z386</f>
        <v>1</v>
      </c>
      <c r="AR386" s="30">
        <f>(Data!$AO386+Data!$AP386)/(Data!$AO386+Data!$AP386+Data!$AQ386)</f>
        <v>0.8888888889</v>
      </c>
      <c r="AS386" s="33">
        <f>Data!$AO386^2/SQRT(Data!$AO386^2+Data!$AP386^2+Data!$AQ386^2)</f>
        <v>2.785242495</v>
      </c>
      <c r="AT386" s="33">
        <f>Data!$AP386^2/SQRT(Data!$AO386^2+Data!$AP386^2+Data!$AQ386^2)</f>
        <v>2.785242495</v>
      </c>
      <c r="AU386" s="33">
        <f>Data!$AQ386^2/SQRT(Data!$AO386^2+Data!$AP386^2+Data!$AQ386^2)</f>
        <v>0.174077656</v>
      </c>
      <c r="AV386" s="34">
        <f>_xlfn.VAR.P(Data!$K386:$N386)</f>
        <v>10.25</v>
      </c>
      <c r="AW386" s="35">
        <f>_xlfn.VAR.P(Data!$C386:$F386)</f>
        <v>9.6875</v>
      </c>
      <c r="AX386" s="36">
        <f>_xlfn.VAR.P(Data!$G386:$J386)</f>
        <v>12.6875</v>
      </c>
      <c r="AY386" s="46"/>
      <c r="AZ386" s="38"/>
      <c r="BA386" s="39"/>
      <c r="BB386" s="30" t="str">
        <f>IF(AND(Data!$AE386&gt;Data!$AF386,Data!$AE386&gt;Data!$AG386),"1",IF(AND(Data!$AF386&gt;Data!$AE386,Data!$AF386&gt;Data!$AG386),IF(Data!$AF386&lt;2.5*Data!$AE386,"1.2",IF(OR(Data!$AE386&gt;2.5,Data!$AE386+Data!$AF386+Data!$AG386&lt;9),"2.2","2")),IF(AND(Data!$AG386&gt;3.5*Data!$AE386,Data!$AG386&gt;3.5*Data!$AF386,Data!$AE386+Data!$AF386+Data!$AG386&gt;11,Data!$AE386+Data!$AF386&lt;2,Data!$Q386&gt;=18),"3",IF((Data!$AE386&gt;3*Data!$AF386),"1.3",IF(AND(Data!$AF386&gt;3*Data!$AE386,Data!$AF386&gt;2),"2.3","3.3")))))</f>
        <v>1.2</v>
      </c>
      <c r="BC386" s="30" t="str">
        <f>IF(AND(Data!$AL386&gt;Data!$AM386,Data!$AL386&gt;Data!$AN386),"1",IF(AND(Data!$AM386&gt;Data!$AL386,Data!$AM386&gt;Data!$AN386),IF(Data!$AM386&lt;2.5*Data!$AL386,"1.2",IF(OR(Data!$AL386&gt;2.5,Data!$AL386+Data!$AM386+Data!$AN386&lt;9),"2.2","2")),IF(AND(Data!$AN386&gt;3.5*Data!$AL386,Data!$AN386&gt;3.5*Data!$AM386,Data!$AL386+Data!$AM386+Data!$AN386&gt;11,Data!$AL386+Data!$AM386&lt;2,Data!$U386&gt;=18),"3",IF((Data!$AL386&gt;3*Data!$AM386),"1.3",IF(AND(Data!$AM386&gt;3*Data!$AL386,Data!$AM386&gt;2),"2.3","3.3")))))</f>
        <v>1</v>
      </c>
      <c r="BD386" s="30" t="str">
        <f>IF(AND(Data!$AS386&gt;Data!$AT386,Data!$AS386&gt;Data!$AU386),"1",IF(AND(Data!$AT386&gt;Data!$AS386,Data!$AT386&gt;Data!$AU386),IF(Data!$AT386&lt;2.5*Data!$AS386,"1.2",IF(OR(Data!$AS386&gt;2.5,Data!$AS386+Data!$AT386+Data!$AU386&lt;9),"2.2","2")),IF(AND(Data!$AU386&gt;3.5*Data!$AS386,Data!$AU386&gt;3.5*Data!$AT386,Data!$AS386+Data!$AT386+Data!$AU386&gt;11,Data!$AS386+Data!$AT386&lt;2,Data!$Y386&gt;=18),"3",IF((Data!$AS386&gt;3*Data!$AT386),"1.3",IF(AND(Data!$AT386&gt;3*Data!$AS386,Data!$AT386&gt;2),"2.3","3.3")))))</f>
        <v>3.3</v>
      </c>
      <c r="BE386" s="30" t="str">
        <f t="array" ref="BE386">XLOOKUP(Data!$O386,Data!$K386:$N386,$K$1:$N$1,"?",0,1)&amp;XLOOKUP(Data!$P386,Data!$K386:$N386,$K$1:$N$1,"?",0,1)&amp;XLOOKUP(Data!$Q386,Data!$K386:$N386,$K$1:$N$1,"?",0,1)</f>
        <v>ICS</v>
      </c>
      <c r="BF386" s="30" t="str">
        <f t="array" ref="BF386">XLOOKUP(Data!$S386,Data!$C386:$F386,$C$1:$F$1,"?",0,1)&amp;XLOOKUP(Data!$T386,Data!$C386:$F386,$C$1:$F$1,"?",0,1)&amp;XLOOKUP(Data!$U386,Data!$C386:$F386,$C$1:$F$1,"?",0,1)</f>
        <v>ICS</v>
      </c>
      <c r="BG386" s="30" t="str">
        <f t="array" ref="BG386">XLOOKUP(Data!$W386,Data!$G386:$J386,$G$1:$J$1,"?",0,1)&amp;XLOOKUP(Data!$X386,Data!$G386:$J386,$G$1:$J$1,"?",0,1)&amp;XLOOKUP(Data!$Y386,Data!$G386:$J386,$G$1:$J$1,"?",0,1)</f>
        <v>ICS</v>
      </c>
      <c r="BH386" s="30" t="str">
        <f>VLOOKUP(LEFT(Data!$BE386,Data!$BB386),'Key 2'!$A$1:$C$40,2,FALSE)</f>
        <v>I</v>
      </c>
      <c r="BI386" s="30" t="str">
        <f>VLOOKUP(LEFT(Data!$BF386,Data!$BC386),'Key 2'!$A$1:$C$40,2,FALSE)</f>
        <v>I</v>
      </c>
      <c r="BJ386" s="30" t="str">
        <f>VLOOKUP(LEFT(Data!$BG386,Data!$BD386),'Key 2'!$A$1:$C$40,2,FALSE)</f>
        <v>ISC</v>
      </c>
      <c r="BK386" s="30" t="str">
        <f>IF(AND(Data!$AV386&gt;=15,Data!$O386&gt;=20),"DG",IF(AND(Data!$AW386&gt;=15,Data!$S386&gt;=20),"MG",IF(AND(Data!$AV386&gt;=15,Data!$W386&gt;=20),"LG","0")))</f>
        <v>0</v>
      </c>
      <c r="BL386" s="30" t="str">
        <f>IF(AND(Data!$BK386="DG",Data!$AW386&gt;=15,Data!$S386&gt;=20,Data!$BH386&lt;&gt;Data!$BI386),"MG","LG")</f>
        <v>LG</v>
      </c>
      <c r="BM386" s="30" t="str">
        <f>IF(Data!$BK386="DG",Data!$BH386,IF(Data!$BK386="MG",Data!$BI386,Data!$BJ386))</f>
        <v>ISC</v>
      </c>
      <c r="BN386" s="30" t="str">
        <f>IF(Data!$BL386="DG",Data!$BH386,IF(Data!$BL386="MG",Data!$BI386,Data!$BJ386))</f>
        <v>ISC</v>
      </c>
      <c r="BO386" s="41"/>
      <c r="BP386" s="41"/>
      <c r="BQ386" s="41"/>
      <c r="BR386" s="41"/>
      <c r="BS386" s="41"/>
      <c r="BT386" s="41" t="str">
        <f>VLOOKUP(Data!$BR386,'Key 1'!$B$1:$D$15,2,FALSE)</f>
        <v>TI</v>
      </c>
      <c r="BU386" s="41" t="str">
        <f>VLOOKUP(Data!$BS386,'Key 1'!$B$1:$D$15,2,FALSE)</f>
        <v>TI</v>
      </c>
      <c r="BV386" s="41">
        <f>VLOOKUP(Data!$BR386,'Key 1'!$B$1:$D$15,3,FALSE)</f>
        <v>0</v>
      </c>
      <c r="BW386" s="41">
        <f>VLOOKUP(Data!$BS386,'Key 1'!$B$1:$D$15,3,FALSE)</f>
        <v>0</v>
      </c>
      <c r="BX386" s="41" t="str">
        <f>IF(Data!$BK386="DG",IF(INT(Data!$BB386)-Data!$BB386&lt;0,"Low","High"),IF(Data!$BK386="MG",IF(INT(Data!$BC386)-Data!$BC386&lt;0,"Low","High"),IF(Data!$BK386="LG",IF(INT(Data!$BD386)-Data!$BD386&lt;0,"Low","High"),"High")))</f>
        <v>High</v>
      </c>
      <c r="BY386" s="41" t="str">
        <f>IF(Data!$BL386="DG",IF(INT(Data!$BB386)-Data!$BB386&lt;0,"Low","High"),IF(Data!$BL386="MG",IF(INT(Data!$BC386)-Data!$BC386&lt;0,"Low","High"),IF(Data!$BL386="LG",IF(INT(Data!$BD386)-Data!$BD386&lt;0,"Low","High"),"High")))</f>
        <v>Low</v>
      </c>
      <c r="BZ386" s="41" t="str">
        <f>IF(AND(Data!$BX386="High",Data!$BY386="High"),"High","Low")</f>
        <v>Low</v>
      </c>
      <c r="CA386" s="41" t="str">
        <f>IF(AND(Data!$BM386=Data!$BT386,Data!$BN386=Data!$BU386),"Matched",IF(Data!$BM386=Data!$BT386,"Sec Missed", IF(Data!$BN386=Data!$BU386," Pri Missed", "Both Missed")))</f>
        <v>Both Missed</v>
      </c>
      <c r="CB386" s="43" t="s">
        <v>100</v>
      </c>
      <c r="CC386" s="43" t="s">
        <v>100</v>
      </c>
      <c r="CD386" s="42">
        <v>100.0</v>
      </c>
      <c r="CE386" s="44"/>
      <c r="CF386" s="44"/>
      <c r="CG386" s="43" t="s">
        <v>1</v>
      </c>
      <c r="CH386" s="45" t="s">
        <v>110</v>
      </c>
      <c r="CI386" s="44"/>
      <c r="CJ386" s="42">
        <v>0.0</v>
      </c>
      <c r="CK386" s="43" t="s">
        <v>110</v>
      </c>
      <c r="CL386" s="44"/>
      <c r="CM386" s="42">
        <v>0.0</v>
      </c>
      <c r="CN386" s="43" t="s">
        <v>99</v>
      </c>
      <c r="CO386" s="1"/>
      <c r="CP386" s="1"/>
      <c r="CQ386" s="1"/>
      <c r="CR386" s="1"/>
      <c r="CS386" s="1"/>
      <c r="CT386" s="1"/>
      <c r="CU386" s="1"/>
    </row>
    <row r="387" ht="48.0" customHeight="1">
      <c r="A387" s="28">
        <v>2142.0</v>
      </c>
      <c r="B387" s="28">
        <v>28.0</v>
      </c>
      <c r="C387" s="28">
        <v>5.0</v>
      </c>
      <c r="D387" s="28">
        <v>26.0</v>
      </c>
      <c r="E387" s="28">
        <v>13.0</v>
      </c>
      <c r="F387" s="28">
        <v>19.0</v>
      </c>
      <c r="G387" s="28">
        <v>11.0</v>
      </c>
      <c r="H387" s="28">
        <v>16.0</v>
      </c>
      <c r="I387" s="28">
        <v>12.0</v>
      </c>
      <c r="J387" s="28">
        <v>18.5</v>
      </c>
      <c r="K387" s="28">
        <v>9.0</v>
      </c>
      <c r="L387" s="28">
        <v>23.5</v>
      </c>
      <c r="M387" s="28">
        <v>12.0</v>
      </c>
      <c r="N387" s="28">
        <v>19.0</v>
      </c>
      <c r="O387" s="31">
        <f>LARGE(Data!$K387:$N387,1)</f>
        <v>23.5</v>
      </c>
      <c r="P387" s="31">
        <f>LARGE(Data!$K387:$N387,2)</f>
        <v>19</v>
      </c>
      <c r="Q387" s="31">
        <f>LARGE(Data!$K387:$N387,3)</f>
        <v>12</v>
      </c>
      <c r="R387" s="31">
        <f>LARGE(Data!$K387:$N387,4)</f>
        <v>9</v>
      </c>
      <c r="S387" s="32">
        <f>LARGE(Data!$C387:$F387,1)</f>
        <v>26</v>
      </c>
      <c r="T387" s="32">
        <f>LARGE(Data!$C387:$F387,2)</f>
        <v>19</v>
      </c>
      <c r="U387" s="32">
        <f>LARGE(Data!$C387:$F387,3)</f>
        <v>13</v>
      </c>
      <c r="V387" s="32">
        <f>LARGE(Data!$C387:$F387,4)</f>
        <v>5</v>
      </c>
      <c r="W387" s="33">
        <f>LARGE(Data!$G387:$J387,1)</f>
        <v>18.5</v>
      </c>
      <c r="X387" s="33">
        <f>LARGE(Data!$G387:$J387,2)</f>
        <v>16</v>
      </c>
      <c r="Y387" s="33">
        <f>LARGE(Data!$G387:$J387,3)</f>
        <v>12</v>
      </c>
      <c r="Z387" s="33">
        <f>LARGE(Data!$G387:$J387,4)</f>
        <v>11</v>
      </c>
      <c r="AA387" s="30">
        <f>Data!$O387-Data!$P387</f>
        <v>4.5</v>
      </c>
      <c r="AB387" s="30">
        <f>Data!$P387-Data!$Q387</f>
        <v>7</v>
      </c>
      <c r="AC387" s="30">
        <f>Data!$Q387-Data!$R387</f>
        <v>3</v>
      </c>
      <c r="AD387" s="30">
        <f>(Data!$AA387+Data!$AB387)/SUM(Data!$AA387:$AC387)</f>
        <v>0.7931034483</v>
      </c>
      <c r="AE387" s="31">
        <f>Data!$AA387^2/SQRT(Data!$AA387^2+Data!$AB387^2+Data!$AC387^2)</f>
        <v>2.289195347</v>
      </c>
      <c r="AF387" s="31">
        <f>Data!$AB387^2/SQRT(Data!$AA387^2+Data!$AB387^2+Data!$AC387^2)</f>
        <v>5.539287506</v>
      </c>
      <c r="AG387" s="31">
        <f>Data!$AC387^2/SQRT(Data!$AA387^2+Data!$AB387^2+Data!$AC387^2)</f>
        <v>1.017420154</v>
      </c>
      <c r="AH387" s="30">
        <f>Data!$S387-Data!$T387</f>
        <v>7</v>
      </c>
      <c r="AI387" s="30">
        <f>Data!$T387-Data!$U387</f>
        <v>6</v>
      </c>
      <c r="AJ387" s="30">
        <f>Data!$U387-Data!$V387</f>
        <v>8</v>
      </c>
      <c r="AK387" s="30">
        <f>(Data!$AH387+Data!$AI387)/(Data!$AH387+Data!$AI387+Data!$AJ387)</f>
        <v>0.619047619</v>
      </c>
      <c r="AL387" s="32">
        <f>Data!$AH387^2/SQRT(Data!$AH387^2+Data!$AI387^2+Data!$AJ387^2)</f>
        <v>4.014236411</v>
      </c>
      <c r="AM387" s="32">
        <f>Data!$AI387^2/SQRT(Data!$AH387^2+Data!$AI387^2+Data!$AJ387^2)</f>
        <v>2.949234914</v>
      </c>
      <c r="AN387" s="32">
        <f>Data!$AJ387^2/SQRT(Data!$AH387^2+Data!$AI387^2+Data!$AJ387^2)</f>
        <v>5.243084291</v>
      </c>
      <c r="AO387" s="30">
        <f>Data!$W387-Data!$X387</f>
        <v>2.5</v>
      </c>
      <c r="AP387" s="30">
        <f>Data!$X387-Data!$Y387</f>
        <v>4</v>
      </c>
      <c r="AQ387" s="30">
        <f>Data!$Y387-Data!$Z387</f>
        <v>1</v>
      </c>
      <c r="AR387" s="30">
        <f>(Data!$AO387+Data!$AP387)/(Data!$AO387+Data!$AP387+Data!$AQ387)</f>
        <v>0.8666666667</v>
      </c>
      <c r="AS387" s="33">
        <f>Data!$AO387^2/SQRT(Data!$AO387^2+Data!$AP387^2+Data!$AQ387^2)</f>
        <v>1.296189618</v>
      </c>
      <c r="AT387" s="33">
        <f>Data!$AP387^2/SQRT(Data!$AO387^2+Data!$AP387^2+Data!$AQ387^2)</f>
        <v>3.318245423</v>
      </c>
      <c r="AU387" s="33">
        <f>Data!$AQ387^2/SQRT(Data!$AO387^2+Data!$AP387^2+Data!$AQ387^2)</f>
        <v>0.2073903389</v>
      </c>
      <c r="AV387" s="34">
        <f>_xlfn.VAR.P(Data!$K387:$N387)</f>
        <v>32.546875</v>
      </c>
      <c r="AW387" s="50">
        <f>_xlfn.VAR.P(Data!$C387:$F387)</f>
        <v>59.6875</v>
      </c>
      <c r="AX387" s="36">
        <f>_xlfn.VAR.P(Data!$G387:$J387)</f>
        <v>9.171875</v>
      </c>
      <c r="AY387" s="46"/>
      <c r="AZ387" s="38"/>
      <c r="BA387" s="39"/>
      <c r="BB387" s="30" t="str">
        <f>IF(AND(Data!$AE387&gt;Data!$AF387,Data!$AE387&gt;Data!$AG387),"1",IF(AND(Data!$AF387&gt;Data!$AE387,Data!$AF387&gt;Data!$AG387),IF(Data!$AF387&lt;2.5*Data!$AE387,"1.2",IF(OR(Data!$AE387&gt;2.5,Data!$AE387+Data!$AF387+Data!$AG387&lt;9),"2.2","2")),IF(AND(Data!$AG387&gt;3.5*Data!$AE387,Data!$AG387&gt;3.5*Data!$AF387,Data!$AE387+Data!$AF387+Data!$AG387&gt;11,Data!$AE387+Data!$AF387&lt;2,Data!$Q387&gt;=18),"3",IF((Data!$AE387&gt;3*Data!$AF387),"1.3",IF(AND(Data!$AF387&gt;3*Data!$AE387,Data!$AF387&gt;2),"2.3","3.3")))))</f>
        <v>1.2</v>
      </c>
      <c r="BC387" s="30" t="str">
        <f>IF(AND(Data!$AL387&gt;Data!$AM387,Data!$AL387&gt;Data!$AN387),"1",IF(AND(Data!$AM387&gt;Data!$AL387,Data!$AM387&gt;Data!$AN387),IF(Data!$AM387&lt;2.5*Data!$AL387,"1.2",IF(OR(Data!$AL387&gt;2.5,Data!$AL387+Data!$AM387+Data!$AN387&lt;9),"2.2","2")),IF(AND(Data!$AN387&gt;3.5*Data!$AL387,Data!$AN387&gt;3.5*Data!$AM387,Data!$AL387+Data!$AM387+Data!$AN387&gt;11,Data!$AL387+Data!$AM387&lt;2,Data!$U387&gt;=18),"3",IF((Data!$AL387&gt;3*Data!$AM387),"1.3",IF(AND(Data!$AM387&gt;3*Data!$AL387,Data!$AM387&gt;2),"2.3","3.3")))))</f>
        <v>3.3</v>
      </c>
      <c r="BD387" s="30" t="str">
        <f>IF(AND(Data!$AS387&gt;Data!$AT387,Data!$AS387&gt;Data!$AU387),"1",IF(AND(Data!$AT387&gt;Data!$AS387,Data!$AT387&gt;Data!$AU387),IF(Data!$AT387&lt;2.5*Data!$AS387,"1.2",IF(OR(Data!$AS387&gt;2.5,Data!$AS387+Data!$AT387+Data!$AU387&lt;9),"2.2","2")),IF(AND(Data!$AU387&gt;3.5*Data!$AS387,Data!$AU387&gt;3.5*Data!$AT387,Data!$AS387+Data!$AT387+Data!$AU387&gt;11,Data!$AS387+Data!$AT387&lt;2,Data!$Y387&gt;=18),"3",IF((Data!$AS387&gt;3*Data!$AT387),"1.3",IF(AND(Data!$AT387&gt;3*Data!$AS387,Data!$AT387&gt;2),"2.3","3.3")))))</f>
        <v>2.2</v>
      </c>
      <c r="BE387" s="30" t="str">
        <f t="array" ref="BE387">XLOOKUP(Data!$O387,Data!$K387:$N387,$K$1:$N$1,"?",0,1)&amp;XLOOKUP(Data!$P387,Data!$K387:$N387,$K$1:$N$1,"?",0,1)&amp;XLOOKUP(Data!$Q387,Data!$K387:$N387,$K$1:$N$1,"?",0,1)</f>
        <v>ICS</v>
      </c>
      <c r="BF387" s="30" t="str">
        <f t="array" ref="BF387">XLOOKUP(Data!$S387,Data!$C387:$F387,$C$1:$F$1,"?",0,1)&amp;XLOOKUP(Data!$T387,Data!$C387:$F387,$C$1:$F$1,"?",0,1)&amp;XLOOKUP(Data!$U387,Data!$C387:$F387,$C$1:$F$1,"?",0,1)</f>
        <v>ICS</v>
      </c>
      <c r="BG387" s="30" t="str">
        <f t="array" ref="BG387">XLOOKUP(Data!$W387,Data!$G387:$J387,$G$1:$J$1,"?",0,1)&amp;XLOOKUP(Data!$X387,Data!$G387:$J387,$G$1:$J$1,"?",0,1)&amp;XLOOKUP(Data!$Y387,Data!$G387:$J387,$G$1:$J$1,"?",0,1)</f>
        <v>CIS</v>
      </c>
      <c r="BH387" s="30" t="str">
        <f>VLOOKUP(LEFT(Data!$BE387,Data!$BB387),'Key 2'!$A$1:$C$40,2,FALSE)</f>
        <v>I</v>
      </c>
      <c r="BI387" s="30" t="str">
        <f>VLOOKUP(LEFT(Data!$BF387,Data!$BC387),'Key 2'!$A$1:$C$40,2,FALSE)</f>
        <v>ISC</v>
      </c>
      <c r="BJ387" s="30" t="str">
        <f>VLOOKUP(LEFT(Data!$BG387,Data!$BD387),'Key 2'!$A$1:$C$40,2,FALSE)</f>
        <v>IC</v>
      </c>
      <c r="BK387" s="30" t="str">
        <f>IF(AND(Data!$AV387&gt;=15,Data!$O387&gt;=20),"DG",IF(AND(Data!$AW387&gt;=15,Data!$S387&gt;=20),"MG",IF(AND(Data!$AV387&gt;=15,Data!$W387&gt;=20),"LG","0")))</f>
        <v>DG</v>
      </c>
      <c r="BL387" s="30" t="str">
        <f>IF(AND(Data!$BK387="DG",Data!$AW387&gt;=15,Data!$S387&gt;=20,Data!$BH387&lt;&gt;Data!$BI387),"MG","LG")</f>
        <v>MG</v>
      </c>
      <c r="BM387" s="30" t="str">
        <f>IF(Data!$BK387="DG",Data!$BH387,IF(Data!$BK387="MG",Data!$BI387,Data!$BJ387))</f>
        <v>I</v>
      </c>
      <c r="BN387" s="30" t="str">
        <f>IF(Data!$BL387="DG",Data!$BH387,IF(Data!$BL387="MG",Data!$BI387,Data!$BJ387))</f>
        <v>ISC</v>
      </c>
      <c r="BO387" s="41"/>
      <c r="BP387" s="41"/>
      <c r="BQ387" s="41"/>
      <c r="BR387" s="41"/>
      <c r="BS387" s="41"/>
      <c r="BT387" s="41" t="str">
        <f>VLOOKUP(Data!$BR387,'Key 1'!$B$1:$D$15,2,FALSE)</f>
        <v>TI</v>
      </c>
      <c r="BU387" s="41" t="str">
        <f>VLOOKUP(Data!$BS387,'Key 1'!$B$1:$D$15,2,FALSE)</f>
        <v>TI</v>
      </c>
      <c r="BV387" s="41">
        <f>VLOOKUP(Data!$BR387,'Key 1'!$B$1:$D$15,3,FALSE)</f>
        <v>0</v>
      </c>
      <c r="BW387" s="41">
        <f>VLOOKUP(Data!$BS387,'Key 1'!$B$1:$D$15,3,FALSE)</f>
        <v>0</v>
      </c>
      <c r="BX387" s="41" t="str">
        <f>IF(Data!$BK387="DG",IF(INT(Data!$BB387)-Data!$BB387&lt;0,"Low","High"),IF(Data!$BK387="MG",IF(INT(Data!$BC387)-Data!$BC387&lt;0,"Low","High"),IF(Data!$BK387="LG",IF(INT(Data!$BD387)-Data!$BD387&lt;0,"Low","High"),"High")))</f>
        <v>Low</v>
      </c>
      <c r="BY387" s="41" t="str">
        <f>IF(Data!$BL387="DG",IF(INT(Data!$BB387)-Data!$BB387&lt;0,"Low","High"),IF(Data!$BL387="MG",IF(INT(Data!$BC387)-Data!$BC387&lt;0,"Low","High"),IF(Data!$BL387="LG",IF(INT(Data!$BD387)-Data!$BD387&lt;0,"Low","High"),"High")))</f>
        <v>Low</v>
      </c>
      <c r="BZ387" s="41" t="str">
        <f>IF(AND(Data!$BX387="High",Data!$BY387="High"),"High","Low")</f>
        <v>Low</v>
      </c>
      <c r="CA387" s="41" t="str">
        <f>IF(AND(Data!$BM387=Data!$BT387,Data!$BN387=Data!$BU387),"Matched",IF(Data!$BM387=Data!$BT387,"Sec Missed", IF(Data!$BN387=Data!$BU387," Pri Missed", "Both Missed")))</f>
        <v>Both Missed</v>
      </c>
      <c r="CB387" s="42">
        <v>100.0</v>
      </c>
      <c r="CC387" s="42">
        <v>100.0</v>
      </c>
      <c r="CD387" s="43" t="s">
        <v>100</v>
      </c>
      <c r="CE387" s="43" t="s">
        <v>96</v>
      </c>
      <c r="CF387" s="43" t="s">
        <v>96</v>
      </c>
      <c r="CG387" s="44"/>
      <c r="CH387" s="45" t="s">
        <v>96</v>
      </c>
      <c r="CI387" s="43" t="s">
        <v>97</v>
      </c>
      <c r="CJ387" s="42">
        <v>100.0</v>
      </c>
      <c r="CK387" s="43" t="s">
        <v>96</v>
      </c>
      <c r="CL387" s="43" t="s">
        <v>102</v>
      </c>
      <c r="CM387" s="42">
        <v>100.0</v>
      </c>
      <c r="CN387" s="43" t="s">
        <v>99</v>
      </c>
      <c r="CO387" s="1"/>
      <c r="CP387" s="1"/>
      <c r="CQ387" s="1"/>
      <c r="CR387" s="1"/>
      <c r="CS387" s="1"/>
      <c r="CT387" s="1"/>
      <c r="CU387" s="1"/>
    </row>
    <row r="388" ht="48.0" customHeight="1">
      <c r="A388" s="28">
        <v>2143.0</v>
      </c>
      <c r="B388" s="28">
        <v>28.0</v>
      </c>
      <c r="C388" s="28">
        <v>14.0</v>
      </c>
      <c r="D388" s="28">
        <v>20.0</v>
      </c>
      <c r="E388" s="28">
        <v>15.0</v>
      </c>
      <c r="F388" s="28">
        <v>19.0</v>
      </c>
      <c r="G388" s="28">
        <v>11.0</v>
      </c>
      <c r="H388" s="28">
        <v>12.0</v>
      </c>
      <c r="I388" s="28">
        <v>18.0</v>
      </c>
      <c r="J388" s="28">
        <v>18.5</v>
      </c>
      <c r="K388" s="28">
        <v>12.0</v>
      </c>
      <c r="L388" s="28">
        <v>16.0</v>
      </c>
      <c r="M388" s="28">
        <v>15.0</v>
      </c>
      <c r="N388" s="28">
        <v>19.0</v>
      </c>
      <c r="O388" s="31">
        <f>LARGE(Data!$K388:$N388,1)</f>
        <v>19</v>
      </c>
      <c r="P388" s="31">
        <f>LARGE(Data!$K388:$N388,2)</f>
        <v>16</v>
      </c>
      <c r="Q388" s="31">
        <f>LARGE(Data!$K388:$N388,3)</f>
        <v>15</v>
      </c>
      <c r="R388" s="31">
        <f>LARGE(Data!$K388:$N388,4)</f>
        <v>12</v>
      </c>
      <c r="S388" s="32">
        <f>LARGE(Data!$C388:$F388,1)</f>
        <v>20</v>
      </c>
      <c r="T388" s="32">
        <f>LARGE(Data!$C388:$F388,2)</f>
        <v>19</v>
      </c>
      <c r="U388" s="32">
        <f>LARGE(Data!$C388:$F388,3)</f>
        <v>15</v>
      </c>
      <c r="V388" s="32">
        <f>LARGE(Data!$C388:$F388,4)</f>
        <v>14</v>
      </c>
      <c r="W388" s="33">
        <f>LARGE(Data!$G388:$J388,1)</f>
        <v>18.5</v>
      </c>
      <c r="X388" s="33">
        <f>LARGE(Data!$G388:$J388,2)</f>
        <v>18</v>
      </c>
      <c r="Y388" s="33">
        <f>LARGE(Data!$G388:$J388,3)</f>
        <v>12</v>
      </c>
      <c r="Z388" s="33">
        <f>LARGE(Data!$G388:$J388,4)</f>
        <v>11</v>
      </c>
      <c r="AA388" s="30">
        <f>Data!$O388-Data!$P388</f>
        <v>3</v>
      </c>
      <c r="AB388" s="30">
        <f>Data!$P388-Data!$Q388</f>
        <v>1</v>
      </c>
      <c r="AC388" s="30">
        <f>Data!$Q388-Data!$R388</f>
        <v>3</v>
      </c>
      <c r="AD388" s="30">
        <f>(Data!$AA388+Data!$AB388)/SUM(Data!$AA388:$AC388)</f>
        <v>0.5714285714</v>
      </c>
      <c r="AE388" s="31">
        <f>Data!$AA388^2/SQRT(Data!$AA388^2+Data!$AB388^2+Data!$AC388^2)</f>
        <v>2.064741605</v>
      </c>
      <c r="AF388" s="31">
        <f>Data!$AB388^2/SQRT(Data!$AA388^2+Data!$AB388^2+Data!$AC388^2)</f>
        <v>0.2294157339</v>
      </c>
      <c r="AG388" s="31">
        <f>Data!$AC388^2/SQRT(Data!$AA388^2+Data!$AB388^2+Data!$AC388^2)</f>
        <v>2.064741605</v>
      </c>
      <c r="AH388" s="30">
        <f>Data!$S388-Data!$T388</f>
        <v>1</v>
      </c>
      <c r="AI388" s="30">
        <f>Data!$T388-Data!$U388</f>
        <v>4</v>
      </c>
      <c r="AJ388" s="30">
        <f>Data!$U388-Data!$V388</f>
        <v>1</v>
      </c>
      <c r="AK388" s="30">
        <f>(Data!$AH388+Data!$AI388)/(Data!$AH388+Data!$AI388+Data!$AJ388)</f>
        <v>0.8333333333</v>
      </c>
      <c r="AL388" s="32">
        <f>Data!$AH388^2/SQRT(Data!$AH388^2+Data!$AI388^2+Data!$AJ388^2)</f>
        <v>0.2357022604</v>
      </c>
      <c r="AM388" s="32">
        <f>Data!$AI388^2/SQRT(Data!$AH388^2+Data!$AI388^2+Data!$AJ388^2)</f>
        <v>3.771236166</v>
      </c>
      <c r="AN388" s="32">
        <f>Data!$AJ388^2/SQRT(Data!$AH388^2+Data!$AI388^2+Data!$AJ388^2)</f>
        <v>0.2357022604</v>
      </c>
      <c r="AO388" s="30">
        <f>Data!$W388-Data!$X388</f>
        <v>0.5</v>
      </c>
      <c r="AP388" s="30">
        <f>Data!$X388-Data!$Y388</f>
        <v>6</v>
      </c>
      <c r="AQ388" s="30">
        <f>Data!$Y388-Data!$Z388</f>
        <v>1</v>
      </c>
      <c r="AR388" s="30">
        <f>(Data!$AO388+Data!$AP388)/(Data!$AO388+Data!$AP388+Data!$AQ388)</f>
        <v>0.8666666667</v>
      </c>
      <c r="AS388" s="33">
        <f>Data!$AO388^2/SQRT(Data!$AO388^2+Data!$AP388^2+Data!$AQ388^2)</f>
        <v>0.04096159603</v>
      </c>
      <c r="AT388" s="33">
        <f>Data!$AP388^2/SQRT(Data!$AO388^2+Data!$AP388^2+Data!$AQ388^2)</f>
        <v>5.898469828</v>
      </c>
      <c r="AU388" s="33">
        <f>Data!$AQ388^2/SQRT(Data!$AO388^2+Data!$AP388^2+Data!$AQ388^2)</f>
        <v>0.1638463841</v>
      </c>
      <c r="AV388" s="34">
        <f>_xlfn.VAR.P(Data!$K388:$N388)</f>
        <v>6.25</v>
      </c>
      <c r="AW388" s="35">
        <f>_xlfn.VAR.P(Data!$C388:$F388)</f>
        <v>6.5</v>
      </c>
      <c r="AX388" s="36">
        <f>_xlfn.VAR.P(Data!$G388:$J388)</f>
        <v>11.546875</v>
      </c>
      <c r="AY388" s="46"/>
      <c r="AZ388" s="38"/>
      <c r="BA388" s="39"/>
      <c r="BB388" s="30" t="str">
        <f>IF(AND(Data!$AE388&gt;Data!$AF388,Data!$AE388&gt;Data!$AG388),"1",IF(AND(Data!$AF388&gt;Data!$AE388,Data!$AF388&gt;Data!$AG388),IF(Data!$AF388&lt;2.5*Data!$AE388,"1.2",IF(OR(Data!$AE388&gt;2.5,Data!$AE388+Data!$AF388+Data!$AG388&lt;9),"2.2","2")),IF(AND(Data!$AG388&gt;3.5*Data!$AE388,Data!$AG388&gt;3.5*Data!$AF388,Data!$AE388+Data!$AF388+Data!$AG388&gt;11,Data!$AE388+Data!$AF388&lt;2,Data!$Q388&gt;=18),"3",IF((Data!$AE388&gt;3*Data!$AF388),"1.3",IF(AND(Data!$AF388&gt;3*Data!$AE388,Data!$AF388&gt;2),"2.3","3.3")))))</f>
        <v>1.3</v>
      </c>
      <c r="BC388" s="30" t="str">
        <f>IF(AND(Data!$AL388&gt;Data!$AM388,Data!$AL388&gt;Data!$AN388),"1",IF(AND(Data!$AM388&gt;Data!$AL388,Data!$AM388&gt;Data!$AN388),IF(Data!$AM388&lt;2.5*Data!$AL388,"1.2",IF(OR(Data!$AL388&gt;2.5,Data!$AL388+Data!$AM388+Data!$AN388&lt;9),"2.2","2")),IF(AND(Data!$AN388&gt;3.5*Data!$AL388,Data!$AN388&gt;3.5*Data!$AM388,Data!$AL388+Data!$AM388+Data!$AN388&gt;11,Data!$AL388+Data!$AM388&lt;2,Data!$U388&gt;=18),"3",IF((Data!$AL388&gt;3*Data!$AM388),"1.3",IF(AND(Data!$AM388&gt;3*Data!$AL388,Data!$AM388&gt;2),"2.3","3.3")))))</f>
        <v>2.2</v>
      </c>
      <c r="BD388" s="30" t="str">
        <f>IF(AND(Data!$AS388&gt;Data!$AT388,Data!$AS388&gt;Data!$AU388),"1",IF(AND(Data!$AT388&gt;Data!$AS388,Data!$AT388&gt;Data!$AU388),IF(Data!$AT388&lt;2.5*Data!$AS388,"1.2",IF(OR(Data!$AS388&gt;2.5,Data!$AS388+Data!$AT388+Data!$AU388&lt;9),"2.2","2")),IF(AND(Data!$AU388&gt;3.5*Data!$AS388,Data!$AU388&gt;3.5*Data!$AT388,Data!$AS388+Data!$AT388+Data!$AU388&gt;11,Data!$AS388+Data!$AT388&lt;2,Data!$Y388&gt;=18),"3",IF((Data!$AS388&gt;3*Data!$AT388),"1.3",IF(AND(Data!$AT388&gt;3*Data!$AS388,Data!$AT388&gt;2),"2.3","3.3")))))</f>
        <v>2.2</v>
      </c>
      <c r="BE388" s="30" t="str">
        <f t="array" ref="BE388">XLOOKUP(Data!$O388,Data!$K388:$N388,$K$1:$N$1,"?",0,1)&amp;XLOOKUP(Data!$P388,Data!$K388:$N388,$K$1:$N$1,"?",0,1)&amp;XLOOKUP(Data!$Q388,Data!$K388:$N388,$K$1:$N$1,"?",0,1)</f>
        <v>CIS</v>
      </c>
      <c r="BF388" s="30" t="str">
        <f t="array" ref="BF388">XLOOKUP(Data!$S388,Data!$C388:$F388,$C$1:$F$1,"?",0,1)&amp;XLOOKUP(Data!$T388,Data!$C388:$F388,$C$1:$F$1,"?",0,1)&amp;XLOOKUP(Data!$U388,Data!$C388:$F388,$C$1:$F$1,"?",0,1)</f>
        <v>ICS</v>
      </c>
      <c r="BG388" s="30" t="str">
        <f t="array" ref="BG388">XLOOKUP(Data!$W388,Data!$G388:$J388,$G$1:$J$1,"?",0,1)&amp;XLOOKUP(Data!$X388,Data!$G388:$J388,$G$1:$J$1,"?",0,1)&amp;XLOOKUP(Data!$Y388,Data!$G388:$J388,$G$1:$J$1,"?",0,1)</f>
        <v>CSI</v>
      </c>
      <c r="BH388" s="30" t="str">
        <f>VLOOKUP(LEFT(Data!$BE388,Data!$BB388),'Key 2'!$A$1:$C$40,2,FALSE)</f>
        <v>C</v>
      </c>
      <c r="BI388" s="30" t="str">
        <f>VLOOKUP(LEFT(Data!$BF388,Data!$BC388),'Key 2'!$A$1:$C$40,2,FALSE)</f>
        <v>IC</v>
      </c>
      <c r="BJ388" s="30" t="str">
        <f>VLOOKUP(LEFT(Data!$BG388,Data!$BD388),'Key 2'!$A$1:$C$40,2,FALSE)</f>
        <v>SC</v>
      </c>
      <c r="BK388" s="30" t="str">
        <f>IF(AND(Data!$AV388&gt;=15,Data!$O388&gt;=20),"DG",IF(AND(Data!$AW388&gt;=15,Data!$S388&gt;=20),"MG",IF(AND(Data!$AV388&gt;=15,Data!$W388&gt;=20),"LG","0")))</f>
        <v>0</v>
      </c>
      <c r="BL388" s="30" t="str">
        <f>IF(AND(Data!$BK388="DG",Data!$AW388&gt;=15,Data!$S388&gt;=20,Data!$BH388&lt;&gt;Data!$BI388),"MG","LG")</f>
        <v>LG</v>
      </c>
      <c r="BM388" s="30" t="str">
        <f>IF(Data!$BK388="DG",Data!$BH388,IF(Data!$BK388="MG",Data!$BI388,Data!$BJ388))</f>
        <v>SC</v>
      </c>
      <c r="BN388" s="30" t="str">
        <f>IF(Data!$BL388="DG",Data!$BH388,IF(Data!$BL388="MG",Data!$BI388,Data!$BJ388))</f>
        <v>SC</v>
      </c>
      <c r="BO388" s="41"/>
      <c r="BP388" s="41"/>
      <c r="BQ388" s="41"/>
      <c r="BR388" s="41"/>
      <c r="BS388" s="41"/>
      <c r="BT388" s="41" t="str">
        <f>VLOOKUP(Data!$BR388,'Key 1'!$B$1:$D$15,2,FALSE)</f>
        <v>TI</v>
      </c>
      <c r="BU388" s="41" t="str">
        <f>VLOOKUP(Data!$BS388,'Key 1'!$B$1:$D$15,2,FALSE)</f>
        <v>TI</v>
      </c>
      <c r="BV388" s="41">
        <f>VLOOKUP(Data!$BR388,'Key 1'!$B$1:$D$15,3,FALSE)</f>
        <v>0</v>
      </c>
      <c r="BW388" s="41">
        <f>VLOOKUP(Data!$BS388,'Key 1'!$B$1:$D$15,3,FALSE)</f>
        <v>0</v>
      </c>
      <c r="BX388" s="41" t="str">
        <f>IF(Data!$BK388="DG",IF(INT(Data!$BB388)-Data!$BB388&lt;0,"Low","High"),IF(Data!$BK388="MG",IF(INT(Data!$BC388)-Data!$BC388&lt;0,"Low","High"),IF(Data!$BK388="LG",IF(INT(Data!$BD388)-Data!$BD388&lt;0,"Low","High"),"High")))</f>
        <v>High</v>
      </c>
      <c r="BY388" s="41" t="str">
        <f>IF(Data!$BL388="DG",IF(INT(Data!$BB388)-Data!$BB388&lt;0,"Low","High"),IF(Data!$BL388="MG",IF(INT(Data!$BC388)-Data!$BC388&lt;0,"Low","High"),IF(Data!$BL388="LG",IF(INT(Data!$BD388)-Data!$BD388&lt;0,"Low","High"),"High")))</f>
        <v>Low</v>
      </c>
      <c r="BZ388" s="41" t="str">
        <f>IF(AND(Data!$BX388="High",Data!$BY388="High"),"High","Low")</f>
        <v>Low</v>
      </c>
      <c r="CA388" s="41" t="str">
        <f>IF(AND(Data!$BM388=Data!$BT388,Data!$BN388=Data!$BU388),"Matched",IF(Data!$BM388=Data!$BT388,"Sec Missed", IF(Data!$BN388=Data!$BU388," Pri Missed", "Both Missed")))</f>
        <v>Both Missed</v>
      </c>
      <c r="CB388" s="43" t="s">
        <v>100</v>
      </c>
      <c r="CC388" s="43" t="s">
        <v>100</v>
      </c>
      <c r="CD388" s="43" t="s">
        <v>100</v>
      </c>
      <c r="CE388" s="44"/>
      <c r="CF388" s="44"/>
      <c r="CG388" s="44"/>
      <c r="CH388" s="45" t="s">
        <v>110</v>
      </c>
      <c r="CI388" s="44"/>
      <c r="CJ388" s="42">
        <v>0.0</v>
      </c>
      <c r="CK388" s="43" t="s">
        <v>110</v>
      </c>
      <c r="CL388" s="44"/>
      <c r="CM388" s="42">
        <v>0.0</v>
      </c>
      <c r="CN388" s="43" t="s">
        <v>99</v>
      </c>
      <c r="CO388" s="1"/>
      <c r="CP388" s="1"/>
      <c r="CQ388" s="1"/>
      <c r="CR388" s="1"/>
      <c r="CS388" s="1"/>
      <c r="CT388" s="1"/>
      <c r="CU388" s="1"/>
    </row>
    <row r="389" ht="48.0" customHeight="1">
      <c r="A389" s="28">
        <v>2144.0</v>
      </c>
      <c r="B389" s="28">
        <v>28.0</v>
      </c>
      <c r="C389" s="28">
        <v>22.5</v>
      </c>
      <c r="D389" s="28">
        <v>20.0</v>
      </c>
      <c r="E389" s="28">
        <v>13.0</v>
      </c>
      <c r="F389" s="28">
        <v>13.0</v>
      </c>
      <c r="G389" s="28">
        <v>26.0</v>
      </c>
      <c r="H389" s="28">
        <v>10.0</v>
      </c>
      <c r="I389" s="28">
        <v>4.0</v>
      </c>
      <c r="J389" s="28">
        <v>16.0</v>
      </c>
      <c r="K389" s="28">
        <v>24.0</v>
      </c>
      <c r="L389" s="28">
        <v>14.0</v>
      </c>
      <c r="M389" s="28">
        <v>7.0</v>
      </c>
      <c r="N389" s="28">
        <v>14.0</v>
      </c>
      <c r="O389" s="31">
        <f>LARGE(Data!$K389:$N389,1)</f>
        <v>24</v>
      </c>
      <c r="P389" s="31">
        <f>LARGE(Data!$K389:$N389,2)</f>
        <v>14</v>
      </c>
      <c r="Q389" s="31">
        <f>LARGE(Data!$K389:$N389,3)</f>
        <v>14</v>
      </c>
      <c r="R389" s="31">
        <f>LARGE(Data!$K389:$N389,4)</f>
        <v>7</v>
      </c>
      <c r="S389" s="32">
        <f>LARGE(Data!$C389:$F389,1)</f>
        <v>22.5</v>
      </c>
      <c r="T389" s="32">
        <f>LARGE(Data!$C389:$F389,2)</f>
        <v>20</v>
      </c>
      <c r="U389" s="32">
        <f>LARGE(Data!$C389:$F389,3)</f>
        <v>13</v>
      </c>
      <c r="V389" s="32">
        <f>LARGE(Data!$C389:$F389,4)</f>
        <v>13</v>
      </c>
      <c r="W389" s="33">
        <f>LARGE(Data!$G389:$J389,1)</f>
        <v>26</v>
      </c>
      <c r="X389" s="33">
        <f>LARGE(Data!$G389:$J389,2)</f>
        <v>16</v>
      </c>
      <c r="Y389" s="33">
        <f>LARGE(Data!$G389:$J389,3)</f>
        <v>10</v>
      </c>
      <c r="Z389" s="33">
        <f>LARGE(Data!$G389:$J389,4)</f>
        <v>4</v>
      </c>
      <c r="AA389" s="30">
        <f>Data!$O389-Data!$P389</f>
        <v>10</v>
      </c>
      <c r="AB389" s="30">
        <f>Data!$P389-Data!$Q389</f>
        <v>0</v>
      </c>
      <c r="AC389" s="30">
        <f>Data!$Q389-Data!$R389</f>
        <v>7</v>
      </c>
      <c r="AD389" s="30">
        <f>(Data!$AA389+Data!$AB389)/SUM(Data!$AA389:$AC389)</f>
        <v>0.5882352941</v>
      </c>
      <c r="AE389" s="31">
        <f>Data!$AA389^2/SQRT(Data!$AA389^2+Data!$AB389^2+Data!$AC389^2)</f>
        <v>8.192319205</v>
      </c>
      <c r="AF389" s="31">
        <f>Data!$AB389^2/SQRT(Data!$AA389^2+Data!$AB389^2+Data!$AC389^2)</f>
        <v>0</v>
      </c>
      <c r="AG389" s="31">
        <f>Data!$AC389^2/SQRT(Data!$AA389^2+Data!$AB389^2+Data!$AC389^2)</f>
        <v>4.014236411</v>
      </c>
      <c r="AH389" s="30">
        <f>Data!$S389-Data!$T389</f>
        <v>2.5</v>
      </c>
      <c r="AI389" s="30">
        <f>Data!$T389-Data!$U389</f>
        <v>7</v>
      </c>
      <c r="AJ389" s="30">
        <f>Data!$U389-Data!$V389</f>
        <v>0</v>
      </c>
      <c r="AK389" s="30">
        <f>(Data!$AH389+Data!$AI389)/(Data!$AH389+Data!$AI389+Data!$AJ389)</f>
        <v>1</v>
      </c>
      <c r="AL389" s="32">
        <f>Data!$AH389^2/SQRT(Data!$AH389^2+Data!$AI389^2+Data!$AJ389^2)</f>
        <v>0.8408409925</v>
      </c>
      <c r="AM389" s="32">
        <f>Data!$AI389^2/SQRT(Data!$AH389^2+Data!$AI389^2+Data!$AJ389^2)</f>
        <v>6.592193381</v>
      </c>
      <c r="AN389" s="32">
        <f>Data!$AJ389^2/SQRT(Data!$AH389^2+Data!$AI389^2+Data!$AJ389^2)</f>
        <v>0</v>
      </c>
      <c r="AO389" s="30">
        <f>Data!$W389-Data!$X389</f>
        <v>10</v>
      </c>
      <c r="AP389" s="30">
        <f>Data!$X389-Data!$Y389</f>
        <v>6</v>
      </c>
      <c r="AQ389" s="30">
        <f>Data!$Y389-Data!$Z389</f>
        <v>6</v>
      </c>
      <c r="AR389" s="30">
        <f>(Data!$AO389+Data!$AP389)/(Data!$AO389+Data!$AP389+Data!$AQ389)</f>
        <v>0.7272727273</v>
      </c>
      <c r="AS389" s="33">
        <f>Data!$AO389^2/SQRT(Data!$AO389^2+Data!$AP389^2+Data!$AQ389^2)</f>
        <v>7.624928517</v>
      </c>
      <c r="AT389" s="33">
        <f>Data!$AP389^2/SQRT(Data!$AO389^2+Data!$AP389^2+Data!$AQ389^2)</f>
        <v>2.744974266</v>
      </c>
      <c r="AU389" s="33">
        <f>Data!$AQ389^2/SQRT(Data!$AO389^2+Data!$AP389^2+Data!$AQ389^2)</f>
        <v>2.744974266</v>
      </c>
      <c r="AV389" s="51">
        <f>_xlfn.VAR.P(Data!$K389:$N389)</f>
        <v>36.6875</v>
      </c>
      <c r="AW389" s="35">
        <f>_xlfn.VAR.P(Data!$C389:$F389)</f>
        <v>17.796875</v>
      </c>
      <c r="AX389" s="36">
        <f>_xlfn.VAR.P(Data!$G389:$J389)</f>
        <v>66</v>
      </c>
      <c r="AY389" s="46"/>
      <c r="AZ389" s="38"/>
      <c r="BA389" s="39"/>
      <c r="BB389" s="30" t="str">
        <f>IF(AND(Data!$AE389&gt;Data!$AF389,Data!$AE389&gt;Data!$AG389),"1",IF(AND(Data!$AF389&gt;Data!$AE389,Data!$AF389&gt;Data!$AG389),IF(Data!$AF389&lt;2.5*Data!$AE389,"1.2",IF(OR(Data!$AE389&gt;2.5,Data!$AE389+Data!$AF389+Data!$AG389&lt;9),"2.2","2")),IF(AND(Data!$AG389&gt;3.5*Data!$AE389,Data!$AG389&gt;3.5*Data!$AF389,Data!$AE389+Data!$AF389+Data!$AG389&gt;11,Data!$AE389+Data!$AF389&lt;2,Data!$Q389&gt;=18),"3",IF((Data!$AE389&gt;3*Data!$AF389),"1.3",IF(AND(Data!$AF389&gt;3*Data!$AE389,Data!$AF389&gt;2),"2.3","3.3")))))</f>
        <v>1</v>
      </c>
      <c r="BC389" s="30" t="str">
        <f>IF(AND(Data!$AL389&gt;Data!$AM389,Data!$AL389&gt;Data!$AN389),"1",IF(AND(Data!$AM389&gt;Data!$AL389,Data!$AM389&gt;Data!$AN389),IF(Data!$AM389&lt;2.5*Data!$AL389,"1.2",IF(OR(Data!$AL389&gt;2.5,Data!$AL389+Data!$AM389+Data!$AN389&lt;9),"2.2","2")),IF(AND(Data!$AN389&gt;3.5*Data!$AL389,Data!$AN389&gt;3.5*Data!$AM389,Data!$AL389+Data!$AM389+Data!$AN389&gt;11,Data!$AL389+Data!$AM389&lt;2,Data!$U389&gt;=18),"3",IF((Data!$AL389&gt;3*Data!$AM389),"1.3",IF(AND(Data!$AM389&gt;3*Data!$AL389,Data!$AM389&gt;2),"2.3","3.3")))))</f>
        <v>2.2</v>
      </c>
      <c r="BD389" s="30" t="str">
        <f>IF(AND(Data!$AS389&gt;Data!$AT389,Data!$AS389&gt;Data!$AU389),"1",IF(AND(Data!$AT389&gt;Data!$AS389,Data!$AT389&gt;Data!$AU389),IF(Data!$AT389&lt;2.5*Data!$AS389,"1.2",IF(OR(Data!$AS389&gt;2.5,Data!$AS389+Data!$AT389+Data!$AU389&lt;9),"2.2","2")),IF(AND(Data!$AU389&gt;3.5*Data!$AS389,Data!$AU389&gt;3.5*Data!$AT389,Data!$AS389+Data!$AT389+Data!$AU389&gt;11,Data!$AS389+Data!$AT389&lt;2,Data!$Y389&gt;=18),"3",IF((Data!$AS389&gt;3*Data!$AT389),"1.3",IF(AND(Data!$AT389&gt;3*Data!$AS389,Data!$AT389&gt;2),"2.3","3.3")))))</f>
        <v>1</v>
      </c>
      <c r="BE389" s="30" t="str">
        <f t="array" ref="BE389">XLOOKUP(Data!$O389,Data!$K389:$N389,$K$1:$N$1,"?",0,1)&amp;XLOOKUP(Data!$P389,Data!$K389:$N389,$K$1:$N$1,"?",0,1)&amp;XLOOKUP(Data!$Q389,Data!$K389:$N389,$K$1:$N$1,"?",0,1)</f>
        <v>DII</v>
      </c>
      <c r="BF389" s="30" t="str">
        <f t="array" ref="BF389">XLOOKUP(Data!$S389,Data!$C389:$F389,$C$1:$F$1,"?",0,1)&amp;XLOOKUP(Data!$T389,Data!$C389:$F389,$C$1:$F$1,"?",0,1)&amp;XLOOKUP(Data!$U389,Data!$C389:$F389,$C$1:$F$1,"?",0,1)</f>
        <v>DIS</v>
      </c>
      <c r="BG389" s="30" t="str">
        <f t="array" ref="BG389">XLOOKUP(Data!$W389,Data!$G389:$J389,$G$1:$J$1,"?",0,1)&amp;XLOOKUP(Data!$X389,Data!$G389:$J389,$G$1:$J$1,"?",0,1)&amp;XLOOKUP(Data!$Y389,Data!$G389:$J389,$G$1:$J$1,"?",0,1)</f>
        <v>DCI</v>
      </c>
      <c r="BH389" s="30" t="str">
        <f>VLOOKUP(LEFT(Data!$BE389,Data!$BB389),'Key 2'!$A$1:$C$40,2,FALSE)</f>
        <v>D</v>
      </c>
      <c r="BI389" s="30" t="str">
        <f>VLOOKUP(LEFT(Data!$BF389,Data!$BC389),'Key 2'!$A$1:$C$40,2,FALSE)</f>
        <v>DI</v>
      </c>
      <c r="BJ389" s="30" t="str">
        <f>VLOOKUP(LEFT(Data!$BG389,Data!$BD389),'Key 2'!$A$1:$C$40,2,FALSE)</f>
        <v>D</v>
      </c>
      <c r="BK389" s="30" t="str">
        <f>IF(AND(Data!$AV389&gt;=15,Data!$O389&gt;=20),"DG",IF(AND(Data!$AW389&gt;=15,Data!$S389&gt;=20),"MG",IF(AND(Data!$AV389&gt;=15,Data!$W389&gt;=20),"LG","0")))</f>
        <v>DG</v>
      </c>
      <c r="BL389" s="30" t="str">
        <f>IF(AND(Data!$BK389="DG",Data!$AW389&gt;=15,Data!$S389&gt;=20,Data!$BH389&lt;&gt;Data!$BI389),"MG","LG")</f>
        <v>MG</v>
      </c>
      <c r="BM389" s="30" t="str">
        <f>IF(Data!$BK389="DG",Data!$BH389,IF(Data!$BK389="MG",Data!$BI389,Data!$BJ389))</f>
        <v>D</v>
      </c>
      <c r="BN389" s="30" t="str">
        <f>IF(Data!$BL389="DG",Data!$BH389,IF(Data!$BL389="MG",Data!$BI389,Data!$BJ389))</f>
        <v>DI</v>
      </c>
      <c r="BO389" s="41"/>
      <c r="BP389" s="41"/>
      <c r="BQ389" s="41"/>
      <c r="BR389" s="41"/>
      <c r="BS389" s="41"/>
      <c r="BT389" s="41" t="str">
        <f>VLOOKUP(Data!$BR389,'Key 1'!$B$1:$D$15,2,FALSE)</f>
        <v>TI</v>
      </c>
      <c r="BU389" s="41" t="str">
        <f>VLOOKUP(Data!$BS389,'Key 1'!$B$1:$D$15,2,FALSE)</f>
        <v>TI</v>
      </c>
      <c r="BV389" s="41">
        <f>VLOOKUP(Data!$BR389,'Key 1'!$B$1:$D$15,3,FALSE)</f>
        <v>0</v>
      </c>
      <c r="BW389" s="41">
        <f>VLOOKUP(Data!$BS389,'Key 1'!$B$1:$D$15,3,FALSE)</f>
        <v>0</v>
      </c>
      <c r="BX389" s="41" t="str">
        <f>IF(Data!$BK389="DG",IF(INT(Data!$BB389)-Data!$BB389&lt;0,"Low","High"),IF(Data!$BK389="MG",IF(INT(Data!$BC389)-Data!$BC389&lt;0,"Low","High"),IF(Data!$BK389="LG",IF(INT(Data!$BD389)-Data!$BD389&lt;0,"Low","High"),"High")))</f>
        <v>High</v>
      </c>
      <c r="BY389" s="41" t="str">
        <f>IF(Data!$BL389="DG",IF(INT(Data!$BB389)-Data!$BB389&lt;0,"Low","High"),IF(Data!$BL389="MG",IF(INT(Data!$BC389)-Data!$BC389&lt;0,"Low","High"),IF(Data!$BL389="LG",IF(INT(Data!$BD389)-Data!$BD389&lt;0,"Low","High"),"High")))</f>
        <v>Low</v>
      </c>
      <c r="BZ389" s="41" t="str">
        <f>IF(AND(Data!$BX389="High",Data!$BY389="High"),"High","Low")</f>
        <v>Low</v>
      </c>
      <c r="CA389" s="41" t="str">
        <f>IF(AND(Data!$BM389=Data!$BT389,Data!$BN389=Data!$BU389),"Matched",IF(Data!$BM389=Data!$BT389,"Sec Missed", IF(Data!$BN389=Data!$BU389," Pri Missed", "Both Missed")))</f>
        <v>Both Missed</v>
      </c>
      <c r="CB389" s="42">
        <v>100.0</v>
      </c>
      <c r="CC389" s="42">
        <v>100.0</v>
      </c>
      <c r="CD389" s="42">
        <v>100.0</v>
      </c>
      <c r="CE389" s="43" t="s">
        <v>0</v>
      </c>
      <c r="CF389" s="43" t="s">
        <v>15</v>
      </c>
      <c r="CG389" s="43" t="s">
        <v>0</v>
      </c>
      <c r="CH389" s="45" t="s">
        <v>0</v>
      </c>
      <c r="CI389" s="43" t="s">
        <v>97</v>
      </c>
      <c r="CJ389" s="42">
        <v>100.0</v>
      </c>
      <c r="CK389" s="43" t="s">
        <v>15</v>
      </c>
      <c r="CL389" s="43" t="s">
        <v>102</v>
      </c>
      <c r="CM389" s="42">
        <v>100.0</v>
      </c>
      <c r="CN389" s="43" t="s">
        <v>103</v>
      </c>
      <c r="CO389" s="1"/>
      <c r="CP389" s="1"/>
      <c r="CQ389" s="1"/>
      <c r="CR389" s="1"/>
      <c r="CS389" s="1"/>
      <c r="CT389" s="1"/>
      <c r="CU389" s="1"/>
    </row>
    <row r="390" ht="48.0" customHeight="1">
      <c r="A390" s="28">
        <v>2145.0</v>
      </c>
      <c r="B390" s="28">
        <v>28.0</v>
      </c>
      <c r="C390" s="28">
        <v>19.0</v>
      </c>
      <c r="D390" s="28">
        <v>12.0</v>
      </c>
      <c r="E390" s="28">
        <v>10.0</v>
      </c>
      <c r="F390" s="28">
        <v>24.0</v>
      </c>
      <c r="G390" s="28">
        <v>9.0</v>
      </c>
      <c r="H390" s="28">
        <v>12.0</v>
      </c>
      <c r="I390" s="28">
        <v>12.0</v>
      </c>
      <c r="J390" s="28">
        <v>24.0</v>
      </c>
      <c r="K390" s="28">
        <v>14.0</v>
      </c>
      <c r="L390" s="28">
        <v>11.0</v>
      </c>
      <c r="M390" s="28">
        <v>9.5</v>
      </c>
      <c r="N390" s="28">
        <v>25.0</v>
      </c>
      <c r="O390" s="31">
        <f>LARGE(Data!$K390:$N390,1)</f>
        <v>25</v>
      </c>
      <c r="P390" s="31">
        <f>LARGE(Data!$K390:$N390,2)</f>
        <v>14</v>
      </c>
      <c r="Q390" s="31">
        <f>LARGE(Data!$K390:$N390,3)</f>
        <v>11</v>
      </c>
      <c r="R390" s="31">
        <f>LARGE(Data!$K390:$N390,4)</f>
        <v>9.5</v>
      </c>
      <c r="S390" s="32">
        <f>LARGE(Data!$C390:$F390,1)</f>
        <v>24</v>
      </c>
      <c r="T390" s="32">
        <f>LARGE(Data!$C390:$F390,2)</f>
        <v>19</v>
      </c>
      <c r="U390" s="32">
        <f>LARGE(Data!$C390:$F390,3)</f>
        <v>12</v>
      </c>
      <c r="V390" s="32">
        <f>LARGE(Data!$C390:$F390,4)</f>
        <v>10</v>
      </c>
      <c r="W390" s="33">
        <f>LARGE(Data!$G390:$J390,1)</f>
        <v>24</v>
      </c>
      <c r="X390" s="33">
        <f>LARGE(Data!$G390:$J390,2)</f>
        <v>12</v>
      </c>
      <c r="Y390" s="33">
        <f>LARGE(Data!$G390:$J390,3)</f>
        <v>12</v>
      </c>
      <c r="Z390" s="33">
        <f>LARGE(Data!$G390:$J390,4)</f>
        <v>9</v>
      </c>
      <c r="AA390" s="30">
        <f>Data!$O390-Data!$P390</f>
        <v>11</v>
      </c>
      <c r="AB390" s="30">
        <f>Data!$P390-Data!$Q390</f>
        <v>3</v>
      </c>
      <c r="AC390" s="30">
        <f>Data!$Q390-Data!$R390</f>
        <v>1.5</v>
      </c>
      <c r="AD390" s="30">
        <f>(Data!$AA390+Data!$AB390)/SUM(Data!$AA390:$AC390)</f>
        <v>0.9032258065</v>
      </c>
      <c r="AE390" s="31">
        <f>Data!$AA390^2/SQRT(Data!$AA390^2+Data!$AB390^2+Data!$AC390^2)</f>
        <v>10.52173913</v>
      </c>
      <c r="AF390" s="31">
        <f>Data!$AB390^2/SQRT(Data!$AA390^2+Data!$AB390^2+Data!$AC390^2)</f>
        <v>0.7826086957</v>
      </c>
      <c r="AG390" s="31">
        <f>Data!$AC390^2/SQRT(Data!$AA390^2+Data!$AB390^2+Data!$AC390^2)</f>
        <v>0.1956521739</v>
      </c>
      <c r="AH390" s="30">
        <f>Data!$S390-Data!$T390</f>
        <v>5</v>
      </c>
      <c r="AI390" s="30">
        <f>Data!$T390-Data!$U390</f>
        <v>7</v>
      </c>
      <c r="AJ390" s="30">
        <f>Data!$U390-Data!$V390</f>
        <v>2</v>
      </c>
      <c r="AK390" s="30">
        <f>(Data!$AH390+Data!$AI390)/(Data!$AH390+Data!$AI390+Data!$AJ390)</f>
        <v>0.8571428571</v>
      </c>
      <c r="AL390" s="32">
        <f>Data!$AH390^2/SQRT(Data!$AH390^2+Data!$AI390^2+Data!$AJ390^2)</f>
        <v>2.830692585</v>
      </c>
      <c r="AM390" s="32">
        <f>Data!$AI390^2/SQRT(Data!$AH390^2+Data!$AI390^2+Data!$AJ390^2)</f>
        <v>5.548157467</v>
      </c>
      <c r="AN390" s="32">
        <f>Data!$AJ390^2/SQRT(Data!$AH390^2+Data!$AI390^2+Data!$AJ390^2)</f>
        <v>0.4529108137</v>
      </c>
      <c r="AO390" s="30">
        <f>Data!$W390-Data!$X390</f>
        <v>12</v>
      </c>
      <c r="AP390" s="30">
        <f>Data!$X390-Data!$Y390</f>
        <v>0</v>
      </c>
      <c r="AQ390" s="30">
        <f>Data!$Y390-Data!$Z390</f>
        <v>3</v>
      </c>
      <c r="AR390" s="30">
        <f>(Data!$AO390+Data!$AP390)/(Data!$AO390+Data!$AP390+Data!$AQ390)</f>
        <v>0.8</v>
      </c>
      <c r="AS390" s="33">
        <f>Data!$AO390^2/SQRT(Data!$AO390^2+Data!$AP390^2+Data!$AQ390^2)</f>
        <v>11.64171</v>
      </c>
      <c r="AT390" s="33">
        <f>Data!$AP390^2/SQRT(Data!$AO390^2+Data!$AP390^2+Data!$AQ390^2)</f>
        <v>0</v>
      </c>
      <c r="AU390" s="33">
        <f>Data!$AQ390^2/SQRT(Data!$AO390^2+Data!$AP390^2+Data!$AQ390^2)</f>
        <v>0.7276068751</v>
      </c>
      <c r="AV390" s="34">
        <f>_xlfn.VAR.P(Data!$K390:$N390)</f>
        <v>36.796875</v>
      </c>
      <c r="AW390" s="50">
        <f>_xlfn.VAR.P(Data!$C390:$F390)</f>
        <v>31.1875</v>
      </c>
      <c r="AX390" s="36">
        <f>_xlfn.VAR.P(Data!$G390:$J390)</f>
        <v>33.1875</v>
      </c>
      <c r="AY390" s="46"/>
      <c r="AZ390" s="38"/>
      <c r="BA390" s="39"/>
      <c r="BB390" s="30" t="str">
        <f>IF(AND(Data!$AE390&gt;Data!$AF390,Data!$AE390&gt;Data!$AG390),"1",IF(AND(Data!$AF390&gt;Data!$AE390,Data!$AF390&gt;Data!$AG390),IF(Data!$AF390&lt;2.5*Data!$AE390,"1.2",IF(OR(Data!$AE390&gt;2.5,Data!$AE390+Data!$AF390+Data!$AG390&lt;9),"2.2","2")),IF(AND(Data!$AG390&gt;3.5*Data!$AE390,Data!$AG390&gt;3.5*Data!$AF390,Data!$AE390+Data!$AF390+Data!$AG390&gt;11,Data!$AE390+Data!$AF390&lt;2,Data!$Q390&gt;=18),"3",IF((Data!$AE390&gt;3*Data!$AF390),"1.3",IF(AND(Data!$AF390&gt;3*Data!$AE390,Data!$AF390&gt;2),"2.3","3.3")))))</f>
        <v>1</v>
      </c>
      <c r="BC390" s="30" t="str">
        <f>IF(AND(Data!$AL390&gt;Data!$AM390,Data!$AL390&gt;Data!$AN390),"1",IF(AND(Data!$AM390&gt;Data!$AL390,Data!$AM390&gt;Data!$AN390),IF(Data!$AM390&lt;2.5*Data!$AL390,"1.2",IF(OR(Data!$AL390&gt;2.5,Data!$AL390+Data!$AM390+Data!$AN390&lt;9),"2.2","2")),IF(AND(Data!$AN390&gt;3.5*Data!$AL390,Data!$AN390&gt;3.5*Data!$AM390,Data!$AL390+Data!$AM390+Data!$AN390&gt;11,Data!$AL390+Data!$AM390&lt;2,Data!$U390&gt;=18),"3",IF((Data!$AL390&gt;3*Data!$AM390),"1.3",IF(AND(Data!$AM390&gt;3*Data!$AL390,Data!$AM390&gt;2),"2.3","3.3")))))</f>
        <v>1.2</v>
      </c>
      <c r="BD390" s="30" t="str">
        <f>IF(AND(Data!$AS390&gt;Data!$AT390,Data!$AS390&gt;Data!$AU390),"1",IF(AND(Data!$AT390&gt;Data!$AS390,Data!$AT390&gt;Data!$AU390),IF(Data!$AT390&lt;2.5*Data!$AS390,"1.2",IF(OR(Data!$AS390&gt;2.5,Data!$AS390+Data!$AT390+Data!$AU390&lt;9),"2.2","2")),IF(AND(Data!$AU390&gt;3.5*Data!$AS390,Data!$AU390&gt;3.5*Data!$AT390,Data!$AS390+Data!$AT390+Data!$AU390&gt;11,Data!$AS390+Data!$AT390&lt;2,Data!$Y390&gt;=18),"3",IF((Data!$AS390&gt;3*Data!$AT390),"1.3",IF(AND(Data!$AT390&gt;3*Data!$AS390,Data!$AT390&gt;2),"2.3","3.3")))))</f>
        <v>1</v>
      </c>
      <c r="BE390" s="30" t="str">
        <f t="array" ref="BE390">XLOOKUP(Data!$O390,Data!$K390:$N390,$K$1:$N$1,"?",0,1)&amp;XLOOKUP(Data!$P390,Data!$K390:$N390,$K$1:$N$1,"?",0,1)&amp;XLOOKUP(Data!$Q390,Data!$K390:$N390,$K$1:$N$1,"?",0,1)</f>
        <v>CDI</v>
      </c>
      <c r="BF390" s="30" t="str">
        <f t="array" ref="BF390">XLOOKUP(Data!$S390,Data!$C390:$F390,$C$1:$F$1,"?",0,1)&amp;XLOOKUP(Data!$T390,Data!$C390:$F390,$C$1:$F$1,"?",0,1)&amp;XLOOKUP(Data!$U390,Data!$C390:$F390,$C$1:$F$1,"?",0,1)</f>
        <v>CDI</v>
      </c>
      <c r="BG390" s="30" t="str">
        <f t="array" ref="BG390">XLOOKUP(Data!$W390,Data!$G390:$J390,$G$1:$J$1,"?",0,1)&amp;XLOOKUP(Data!$X390,Data!$G390:$J390,$G$1:$J$1,"?",0,1)&amp;XLOOKUP(Data!$Y390,Data!$G390:$J390,$G$1:$J$1,"?",0,1)</f>
        <v>CII</v>
      </c>
      <c r="BH390" s="30" t="str">
        <f>VLOOKUP(LEFT(Data!$BE390,Data!$BB390),'Key 2'!$A$1:$C$40,2,FALSE)</f>
        <v>C</v>
      </c>
      <c r="BI390" s="30" t="str">
        <f>VLOOKUP(LEFT(Data!$BF390,Data!$BC390),'Key 2'!$A$1:$C$40,2,FALSE)</f>
        <v>C</v>
      </c>
      <c r="BJ390" s="30" t="str">
        <f>VLOOKUP(LEFT(Data!$BG390,Data!$BD390),'Key 2'!$A$1:$C$40,2,FALSE)</f>
        <v>C</v>
      </c>
      <c r="BK390" s="30" t="str">
        <f>IF(AND(Data!$AV390&gt;=15,Data!$O390&gt;=20),"DG",IF(AND(Data!$AW390&gt;=15,Data!$S390&gt;=20),"MG",IF(AND(Data!$AV390&gt;=15,Data!$W390&gt;=20),"LG","0")))</f>
        <v>DG</v>
      </c>
      <c r="BL390" s="30" t="str">
        <f>IF(AND(Data!$BK390="DG",Data!$AW390&gt;=15,Data!$S390&gt;=20,Data!$BH390&lt;&gt;Data!$BI390),"MG","LG")</f>
        <v>LG</v>
      </c>
      <c r="BM390" s="30" t="str">
        <f>IF(Data!$BK390="DG",Data!$BH390,IF(Data!$BK390="MG",Data!$BI390,Data!$BJ390))</f>
        <v>C</v>
      </c>
      <c r="BN390" s="30" t="str">
        <f>IF(Data!$BL390="DG",Data!$BH390,IF(Data!$BL390="MG",Data!$BI390,Data!$BJ390))</f>
        <v>C</v>
      </c>
      <c r="BO390" s="41"/>
      <c r="BP390" s="41"/>
      <c r="BQ390" s="41"/>
      <c r="BR390" s="41"/>
      <c r="BS390" s="41"/>
      <c r="BT390" s="41" t="str">
        <f>VLOOKUP(Data!$BR390,'Key 1'!$B$1:$D$15,2,FALSE)</f>
        <v>TI</v>
      </c>
      <c r="BU390" s="41" t="str">
        <f>VLOOKUP(Data!$BS390,'Key 1'!$B$1:$D$15,2,FALSE)</f>
        <v>TI</v>
      </c>
      <c r="BV390" s="41">
        <f>VLOOKUP(Data!$BR390,'Key 1'!$B$1:$D$15,3,FALSE)</f>
        <v>0</v>
      </c>
      <c r="BW390" s="41">
        <f>VLOOKUP(Data!$BS390,'Key 1'!$B$1:$D$15,3,FALSE)</f>
        <v>0</v>
      </c>
      <c r="BX390" s="41" t="str">
        <f>IF(Data!$BK390="DG",IF(INT(Data!$BB390)-Data!$BB390&lt;0,"Low","High"),IF(Data!$BK390="MG",IF(INT(Data!$BC390)-Data!$BC390&lt;0,"Low","High"),IF(Data!$BK390="LG",IF(INT(Data!$BD390)-Data!$BD390&lt;0,"Low","High"),"High")))</f>
        <v>High</v>
      </c>
      <c r="BY390" s="41" t="str">
        <f>IF(Data!$BL390="DG",IF(INT(Data!$BB390)-Data!$BB390&lt;0,"Low","High"),IF(Data!$BL390="MG",IF(INT(Data!$BC390)-Data!$BC390&lt;0,"Low","High"),IF(Data!$BL390="LG",IF(INT(Data!$BD390)-Data!$BD390&lt;0,"Low","High"),"High")))</f>
        <v>High</v>
      </c>
      <c r="BZ390" s="41" t="str">
        <f>IF(AND(Data!$BX390="High",Data!$BY390="High"),"High","Low")</f>
        <v>High</v>
      </c>
      <c r="CA390" s="41" t="str">
        <f>IF(AND(Data!$BM390=Data!$BT390,Data!$BN390=Data!$BU390),"Matched",IF(Data!$BM390=Data!$BT390,"Sec Missed", IF(Data!$BN390=Data!$BU390," Pri Missed", "Both Missed")))</f>
        <v>Both Missed</v>
      </c>
      <c r="CB390" s="42">
        <v>100.0</v>
      </c>
      <c r="CC390" s="42">
        <v>100.0</v>
      </c>
      <c r="CD390" s="42">
        <v>100.0</v>
      </c>
      <c r="CE390" s="43" t="s">
        <v>3</v>
      </c>
      <c r="CF390" s="43" t="s">
        <v>17</v>
      </c>
      <c r="CG390" s="43" t="s">
        <v>3</v>
      </c>
      <c r="CH390" s="45" t="s">
        <v>3</v>
      </c>
      <c r="CI390" s="43" t="s">
        <v>97</v>
      </c>
      <c r="CJ390" s="42">
        <v>100.0</v>
      </c>
      <c r="CK390" s="43" t="s">
        <v>17</v>
      </c>
      <c r="CL390" s="43" t="s">
        <v>102</v>
      </c>
      <c r="CM390" s="42">
        <v>100.0</v>
      </c>
      <c r="CN390" s="43" t="s">
        <v>99</v>
      </c>
      <c r="CO390" s="1"/>
      <c r="CP390" s="1"/>
      <c r="CQ390" s="1"/>
      <c r="CR390" s="1"/>
      <c r="CS390" s="1"/>
      <c r="CT390" s="1"/>
      <c r="CU390" s="1"/>
    </row>
    <row r="391" ht="48.0" customHeight="1">
      <c r="A391" s="28">
        <v>2146.0</v>
      </c>
      <c r="B391" s="28">
        <v>28.0</v>
      </c>
      <c r="C391" s="28">
        <v>20.0</v>
      </c>
      <c r="D391" s="28">
        <v>14.0</v>
      </c>
      <c r="E391" s="28">
        <v>13.0</v>
      </c>
      <c r="F391" s="28">
        <v>16.0</v>
      </c>
      <c r="G391" s="28">
        <v>20.0</v>
      </c>
      <c r="H391" s="28">
        <v>10.0</v>
      </c>
      <c r="I391" s="28">
        <v>7.0</v>
      </c>
      <c r="J391" s="28">
        <v>25.0</v>
      </c>
      <c r="K391" s="28">
        <v>19.0</v>
      </c>
      <c r="L391" s="28">
        <v>11.0</v>
      </c>
      <c r="M391" s="28">
        <v>9.5</v>
      </c>
      <c r="N391" s="28">
        <v>21.0</v>
      </c>
      <c r="O391" s="31">
        <f>LARGE(Data!$K391:$N391,1)</f>
        <v>21</v>
      </c>
      <c r="P391" s="31">
        <f>LARGE(Data!$K391:$N391,2)</f>
        <v>19</v>
      </c>
      <c r="Q391" s="31">
        <f>LARGE(Data!$K391:$N391,3)</f>
        <v>11</v>
      </c>
      <c r="R391" s="31">
        <f>LARGE(Data!$K391:$N391,4)</f>
        <v>9.5</v>
      </c>
      <c r="S391" s="32">
        <f>LARGE(Data!$C391:$F391,1)</f>
        <v>20</v>
      </c>
      <c r="T391" s="32">
        <f>LARGE(Data!$C391:$F391,2)</f>
        <v>16</v>
      </c>
      <c r="U391" s="32">
        <f>LARGE(Data!$C391:$F391,3)</f>
        <v>14</v>
      </c>
      <c r="V391" s="32">
        <f>LARGE(Data!$C391:$F391,4)</f>
        <v>13</v>
      </c>
      <c r="W391" s="33">
        <f>LARGE(Data!$G391:$J391,1)</f>
        <v>25</v>
      </c>
      <c r="X391" s="33">
        <f>LARGE(Data!$G391:$J391,2)</f>
        <v>20</v>
      </c>
      <c r="Y391" s="33">
        <f>LARGE(Data!$G391:$J391,3)</f>
        <v>10</v>
      </c>
      <c r="Z391" s="33">
        <f>LARGE(Data!$G391:$J391,4)</f>
        <v>7</v>
      </c>
      <c r="AA391" s="30">
        <f>Data!$O391-Data!$P391</f>
        <v>2</v>
      </c>
      <c r="AB391" s="30">
        <f>Data!$P391-Data!$Q391</f>
        <v>8</v>
      </c>
      <c r="AC391" s="30">
        <f>Data!$Q391-Data!$R391</f>
        <v>1.5</v>
      </c>
      <c r="AD391" s="30">
        <f>(Data!$AA391+Data!$AB391)/SUM(Data!$AA391:$AC391)</f>
        <v>0.8695652174</v>
      </c>
      <c r="AE391" s="31">
        <f>Data!$AA391^2/SQRT(Data!$AA391^2+Data!$AB391^2+Data!$AC391^2)</f>
        <v>0.477239989</v>
      </c>
      <c r="AF391" s="31">
        <f>Data!$AB391^2/SQRT(Data!$AA391^2+Data!$AB391^2+Data!$AC391^2)</f>
        <v>7.635839824</v>
      </c>
      <c r="AG391" s="31">
        <f>Data!$AC391^2/SQRT(Data!$AA391^2+Data!$AB391^2+Data!$AC391^2)</f>
        <v>0.2684474938</v>
      </c>
      <c r="AH391" s="30">
        <f>Data!$S391-Data!$T391</f>
        <v>4</v>
      </c>
      <c r="AI391" s="30">
        <f>Data!$T391-Data!$U391</f>
        <v>2</v>
      </c>
      <c r="AJ391" s="30">
        <f>Data!$U391-Data!$V391</f>
        <v>1</v>
      </c>
      <c r="AK391" s="30">
        <f>(Data!$AH391+Data!$AI391)/(Data!$AH391+Data!$AI391+Data!$AJ391)</f>
        <v>0.8571428571</v>
      </c>
      <c r="AL391" s="32">
        <f>Data!$AH391^2/SQRT(Data!$AH391^2+Data!$AI391^2+Data!$AJ391^2)</f>
        <v>3.491486244</v>
      </c>
      <c r="AM391" s="32">
        <f>Data!$AI391^2/SQRT(Data!$AH391^2+Data!$AI391^2+Data!$AJ391^2)</f>
        <v>0.8728715609</v>
      </c>
      <c r="AN391" s="32">
        <f>Data!$AJ391^2/SQRT(Data!$AH391^2+Data!$AI391^2+Data!$AJ391^2)</f>
        <v>0.2182178902</v>
      </c>
      <c r="AO391" s="30">
        <f>Data!$W391-Data!$X391</f>
        <v>5</v>
      </c>
      <c r="AP391" s="30">
        <f>Data!$X391-Data!$Y391</f>
        <v>10</v>
      </c>
      <c r="AQ391" s="30">
        <f>Data!$Y391-Data!$Z391</f>
        <v>3</v>
      </c>
      <c r="AR391" s="30">
        <f>(Data!$AO391+Data!$AP391)/(Data!$AO391+Data!$AP391+Data!$AQ391)</f>
        <v>0.8333333333</v>
      </c>
      <c r="AS391" s="33">
        <f>Data!$AO391^2/SQRT(Data!$AO391^2+Data!$AP391^2+Data!$AQ391^2)</f>
        <v>2.159671064</v>
      </c>
      <c r="AT391" s="33">
        <f>Data!$AP391^2/SQRT(Data!$AO391^2+Data!$AP391^2+Data!$AQ391^2)</f>
        <v>8.638684256</v>
      </c>
      <c r="AU391" s="33">
        <f>Data!$AQ391^2/SQRT(Data!$AO391^2+Data!$AP391^2+Data!$AQ391^2)</f>
        <v>0.777481583</v>
      </c>
      <c r="AV391" s="34">
        <f>_xlfn.VAR.P(Data!$K391:$N391)</f>
        <v>24.546875</v>
      </c>
      <c r="AW391" s="35">
        <f>_xlfn.VAR.P(Data!$C391:$F391)</f>
        <v>7.1875</v>
      </c>
      <c r="AX391" s="36">
        <f>_xlfn.VAR.P(Data!$G391:$J391)</f>
        <v>53.25</v>
      </c>
      <c r="AY391" s="46"/>
      <c r="AZ391" s="38"/>
      <c r="BA391" s="39"/>
      <c r="BB391" s="30" t="str">
        <f>IF(AND(Data!$AE391&gt;Data!$AF391,Data!$AE391&gt;Data!$AG391),"1",IF(AND(Data!$AF391&gt;Data!$AE391,Data!$AF391&gt;Data!$AG391),IF(Data!$AF391&lt;2.5*Data!$AE391,"1.2",IF(OR(Data!$AE391&gt;2.5,Data!$AE391+Data!$AF391+Data!$AG391&lt;9),"2.2","2")),IF(AND(Data!$AG391&gt;3.5*Data!$AE391,Data!$AG391&gt;3.5*Data!$AF391,Data!$AE391+Data!$AF391+Data!$AG391&gt;11,Data!$AE391+Data!$AF391&lt;2,Data!$Q391&gt;=18),"3",IF((Data!$AE391&gt;3*Data!$AF391),"1.3",IF(AND(Data!$AF391&gt;3*Data!$AE391,Data!$AF391&gt;2),"2.3","3.3")))))</f>
        <v>2.2</v>
      </c>
      <c r="BC391" s="30" t="str">
        <f>IF(AND(Data!$AL391&gt;Data!$AM391,Data!$AL391&gt;Data!$AN391),"1",IF(AND(Data!$AM391&gt;Data!$AL391,Data!$AM391&gt;Data!$AN391),IF(Data!$AM391&lt;2.5*Data!$AL391,"1.2",IF(OR(Data!$AL391&gt;2.5,Data!$AL391+Data!$AM391+Data!$AN391&lt;9),"2.2","2")),IF(AND(Data!$AN391&gt;3.5*Data!$AL391,Data!$AN391&gt;3.5*Data!$AM391,Data!$AL391+Data!$AM391+Data!$AN391&gt;11,Data!$AL391+Data!$AM391&lt;2,Data!$U391&gt;=18),"3",IF((Data!$AL391&gt;3*Data!$AM391),"1.3",IF(AND(Data!$AM391&gt;3*Data!$AL391,Data!$AM391&gt;2),"2.3","3.3")))))</f>
        <v>1</v>
      </c>
      <c r="BD391" s="30" t="str">
        <f>IF(AND(Data!$AS391&gt;Data!$AT391,Data!$AS391&gt;Data!$AU391),"1",IF(AND(Data!$AT391&gt;Data!$AS391,Data!$AT391&gt;Data!$AU391),IF(Data!$AT391&lt;2.5*Data!$AS391,"1.2",IF(OR(Data!$AS391&gt;2.5,Data!$AS391+Data!$AT391+Data!$AU391&lt;9),"2.2","2")),IF(AND(Data!$AU391&gt;3.5*Data!$AS391,Data!$AU391&gt;3.5*Data!$AT391,Data!$AS391+Data!$AT391+Data!$AU391&gt;11,Data!$AS391+Data!$AT391&lt;2,Data!$Y391&gt;=18),"3",IF((Data!$AS391&gt;3*Data!$AT391),"1.3",IF(AND(Data!$AT391&gt;3*Data!$AS391,Data!$AT391&gt;2),"2.3","3.3")))))</f>
        <v>2</v>
      </c>
      <c r="BE391" s="30" t="str">
        <f t="array" ref="BE391">XLOOKUP(Data!$O391,Data!$K391:$N391,$K$1:$N$1,"?",0,1)&amp;XLOOKUP(Data!$P391,Data!$K391:$N391,$K$1:$N$1,"?",0,1)&amp;XLOOKUP(Data!$Q391,Data!$K391:$N391,$K$1:$N$1,"?",0,1)</f>
        <v>CDI</v>
      </c>
      <c r="BF391" s="30" t="str">
        <f t="array" ref="BF391">XLOOKUP(Data!$S391,Data!$C391:$F391,$C$1:$F$1,"?",0,1)&amp;XLOOKUP(Data!$T391,Data!$C391:$F391,$C$1:$F$1,"?",0,1)&amp;XLOOKUP(Data!$U391,Data!$C391:$F391,$C$1:$F$1,"?",0,1)</f>
        <v>DCI</v>
      </c>
      <c r="BG391" s="30" t="str">
        <f t="array" ref="BG391">XLOOKUP(Data!$W391,Data!$G391:$J391,$G$1:$J$1,"?",0,1)&amp;XLOOKUP(Data!$X391,Data!$G391:$J391,$G$1:$J$1,"?",0,1)&amp;XLOOKUP(Data!$Y391,Data!$G391:$J391,$G$1:$J$1,"?",0,1)</f>
        <v>CDI</v>
      </c>
      <c r="BH391" s="30" t="str">
        <f>VLOOKUP(LEFT(Data!$BE391,Data!$BB391),'Key 2'!$A$1:$C$40,2,FALSE)</f>
        <v>DC</v>
      </c>
      <c r="BI391" s="30" t="str">
        <f>VLOOKUP(LEFT(Data!$BF391,Data!$BC391),'Key 2'!$A$1:$C$40,2,FALSE)</f>
        <v>D</v>
      </c>
      <c r="BJ391" s="30" t="str">
        <f>VLOOKUP(LEFT(Data!$BG391,Data!$BD391),'Key 2'!$A$1:$C$40,2,FALSE)</f>
        <v>DC</v>
      </c>
      <c r="BK391" s="30" t="str">
        <f>IF(AND(Data!$AV391&gt;=15,Data!$O391&gt;=20),"DG",IF(AND(Data!$AW391&gt;=15,Data!$S391&gt;=20),"MG",IF(AND(Data!$AV391&gt;=15,Data!$W391&gt;=20),"LG","0")))</f>
        <v>DG</v>
      </c>
      <c r="BL391" s="30" t="str">
        <f>IF(AND(Data!$BK391="DG",Data!$AW391&gt;=15,Data!$S391&gt;=20,Data!$BH391&lt;&gt;Data!$BI391),"MG","LG")</f>
        <v>LG</v>
      </c>
      <c r="BM391" s="30" t="str">
        <f>IF(Data!$BK391="DG",Data!$BH391,IF(Data!$BK391="MG",Data!$BI391,Data!$BJ391))</f>
        <v>DC</v>
      </c>
      <c r="BN391" s="30" t="str">
        <f>IF(Data!$BL391="DG",Data!$BH391,IF(Data!$BL391="MG",Data!$BI391,Data!$BJ391))</f>
        <v>DC</v>
      </c>
      <c r="BO391" s="41"/>
      <c r="BP391" s="41"/>
      <c r="BQ391" s="41"/>
      <c r="BR391" s="41"/>
      <c r="BS391" s="41"/>
      <c r="BT391" s="41" t="str">
        <f>VLOOKUP(Data!$BR391,'Key 1'!$B$1:$D$15,2,FALSE)</f>
        <v>TI</v>
      </c>
      <c r="BU391" s="41" t="str">
        <f>VLOOKUP(Data!$BS391,'Key 1'!$B$1:$D$15,2,FALSE)</f>
        <v>TI</v>
      </c>
      <c r="BV391" s="41">
        <f>VLOOKUP(Data!$BR391,'Key 1'!$B$1:$D$15,3,FALSE)</f>
        <v>0</v>
      </c>
      <c r="BW391" s="41">
        <f>VLOOKUP(Data!$BS391,'Key 1'!$B$1:$D$15,3,FALSE)</f>
        <v>0</v>
      </c>
      <c r="BX391" s="41" t="str">
        <f>IF(Data!$BK391="DG",IF(INT(Data!$BB391)-Data!$BB391&lt;0,"Low","High"),IF(Data!$BK391="MG",IF(INT(Data!$BC391)-Data!$BC391&lt;0,"Low","High"),IF(Data!$BK391="LG",IF(INT(Data!$BD391)-Data!$BD391&lt;0,"Low","High"),"High")))</f>
        <v>Low</v>
      </c>
      <c r="BY391" s="41" t="str">
        <f>IF(Data!$BL391="DG",IF(INT(Data!$BB391)-Data!$BB391&lt;0,"Low","High"),IF(Data!$BL391="MG",IF(INT(Data!$BC391)-Data!$BC391&lt;0,"Low","High"),IF(Data!$BL391="LG",IF(INT(Data!$BD391)-Data!$BD391&lt;0,"Low","High"),"High")))</f>
        <v>High</v>
      </c>
      <c r="BZ391" s="41" t="str">
        <f>IF(AND(Data!$BX391="High",Data!$BY391="High"),"High","Low")</f>
        <v>Low</v>
      </c>
      <c r="CA391" s="41" t="str">
        <f>IF(AND(Data!$BM391=Data!$BT391,Data!$BN391=Data!$BU391),"Matched",IF(Data!$BM391=Data!$BT391,"Sec Missed", IF(Data!$BN391=Data!$BU391," Pri Missed", "Both Missed")))</f>
        <v>Both Missed</v>
      </c>
      <c r="CB391" s="42">
        <v>100.0</v>
      </c>
      <c r="CC391" s="43" t="s">
        <v>100</v>
      </c>
      <c r="CD391" s="42">
        <v>100.0</v>
      </c>
      <c r="CE391" s="43" t="s">
        <v>17</v>
      </c>
      <c r="CF391" s="44"/>
      <c r="CG391" s="43" t="s">
        <v>17</v>
      </c>
      <c r="CH391" s="45" t="s">
        <v>17</v>
      </c>
      <c r="CI391" s="43" t="s">
        <v>97</v>
      </c>
      <c r="CJ391" s="42">
        <v>100.0</v>
      </c>
      <c r="CK391" s="43" t="s">
        <v>17</v>
      </c>
      <c r="CL391" s="43" t="s">
        <v>98</v>
      </c>
      <c r="CM391" s="42">
        <v>100.0</v>
      </c>
      <c r="CN391" s="43" t="s">
        <v>99</v>
      </c>
      <c r="CO391" s="1"/>
      <c r="CP391" s="1"/>
      <c r="CQ391" s="1"/>
      <c r="CR391" s="1"/>
      <c r="CS391" s="1"/>
      <c r="CT391" s="1"/>
      <c r="CU391" s="1"/>
    </row>
    <row r="392" ht="48.0" customHeight="1">
      <c r="A392" s="28">
        <v>2147.0</v>
      </c>
      <c r="B392" s="28">
        <v>28.0</v>
      </c>
      <c r="C392" s="28">
        <v>14.0</v>
      </c>
      <c r="D392" s="28">
        <v>20.0</v>
      </c>
      <c r="E392" s="28">
        <v>15.0</v>
      </c>
      <c r="F392" s="28">
        <v>21.0</v>
      </c>
      <c r="G392" s="28">
        <v>25.0</v>
      </c>
      <c r="H392" s="28">
        <v>7.0</v>
      </c>
      <c r="I392" s="28">
        <v>4.0</v>
      </c>
      <c r="J392" s="28">
        <v>16.0</v>
      </c>
      <c r="K392" s="28">
        <v>20.0</v>
      </c>
      <c r="L392" s="28">
        <v>12.0</v>
      </c>
      <c r="M392" s="28">
        <v>8.0</v>
      </c>
      <c r="N392" s="28">
        <v>19.0</v>
      </c>
      <c r="O392" s="31">
        <f>LARGE(Data!$K392:$N392,1)</f>
        <v>20</v>
      </c>
      <c r="P392" s="31">
        <f>LARGE(Data!$K392:$N392,2)</f>
        <v>19</v>
      </c>
      <c r="Q392" s="31">
        <f>LARGE(Data!$K392:$N392,3)</f>
        <v>12</v>
      </c>
      <c r="R392" s="31">
        <f>LARGE(Data!$K392:$N392,4)</f>
        <v>8</v>
      </c>
      <c r="S392" s="32">
        <f>LARGE(Data!$C392:$F392,1)</f>
        <v>21</v>
      </c>
      <c r="T392" s="32">
        <f>LARGE(Data!$C392:$F392,2)</f>
        <v>20</v>
      </c>
      <c r="U392" s="32">
        <f>LARGE(Data!$C392:$F392,3)</f>
        <v>15</v>
      </c>
      <c r="V392" s="32">
        <f>LARGE(Data!$C392:$F392,4)</f>
        <v>14</v>
      </c>
      <c r="W392" s="33">
        <f>LARGE(Data!$G392:$J392,1)</f>
        <v>25</v>
      </c>
      <c r="X392" s="33">
        <f>LARGE(Data!$G392:$J392,2)</f>
        <v>16</v>
      </c>
      <c r="Y392" s="33">
        <f>LARGE(Data!$G392:$J392,3)</f>
        <v>7</v>
      </c>
      <c r="Z392" s="33">
        <f>LARGE(Data!$G392:$J392,4)</f>
        <v>4</v>
      </c>
      <c r="AA392" s="30">
        <f>Data!$O392-Data!$P392</f>
        <v>1</v>
      </c>
      <c r="AB392" s="30">
        <f>Data!$P392-Data!$Q392</f>
        <v>7</v>
      </c>
      <c r="AC392" s="30">
        <f>Data!$Q392-Data!$R392</f>
        <v>4</v>
      </c>
      <c r="AD392" s="30">
        <f>(Data!$AA392+Data!$AB392)/SUM(Data!$AA392:$AC392)</f>
        <v>0.6666666667</v>
      </c>
      <c r="AE392" s="31">
        <f>Data!$AA392^2/SQRT(Data!$AA392^2+Data!$AB392^2+Data!$AC392^2)</f>
        <v>0.123091491</v>
      </c>
      <c r="AF392" s="31">
        <f>Data!$AB392^2/SQRT(Data!$AA392^2+Data!$AB392^2+Data!$AC392^2)</f>
        <v>6.031483058</v>
      </c>
      <c r="AG392" s="31">
        <f>Data!$AC392^2/SQRT(Data!$AA392^2+Data!$AB392^2+Data!$AC392^2)</f>
        <v>1.969463856</v>
      </c>
      <c r="AH392" s="30">
        <f>Data!$S392-Data!$T392</f>
        <v>1</v>
      </c>
      <c r="AI392" s="30">
        <f>Data!$T392-Data!$U392</f>
        <v>5</v>
      </c>
      <c r="AJ392" s="30">
        <f>Data!$U392-Data!$V392</f>
        <v>1</v>
      </c>
      <c r="AK392" s="30">
        <f>(Data!$AH392+Data!$AI392)/(Data!$AH392+Data!$AI392+Data!$AJ392)</f>
        <v>0.8571428571</v>
      </c>
      <c r="AL392" s="32">
        <f>Data!$AH392^2/SQRT(Data!$AH392^2+Data!$AI392^2+Data!$AJ392^2)</f>
        <v>0.1924500897</v>
      </c>
      <c r="AM392" s="32">
        <f>Data!$AI392^2/SQRT(Data!$AH392^2+Data!$AI392^2+Data!$AJ392^2)</f>
        <v>4.811252243</v>
      </c>
      <c r="AN392" s="32">
        <f>Data!$AJ392^2/SQRT(Data!$AH392^2+Data!$AI392^2+Data!$AJ392^2)</f>
        <v>0.1924500897</v>
      </c>
      <c r="AO392" s="30">
        <f>Data!$W392-Data!$X392</f>
        <v>9</v>
      </c>
      <c r="AP392" s="30">
        <f>Data!$X392-Data!$Y392</f>
        <v>9</v>
      </c>
      <c r="AQ392" s="30">
        <f>Data!$Y392-Data!$Z392</f>
        <v>3</v>
      </c>
      <c r="AR392" s="30">
        <f>(Data!$AO392+Data!$AP392)/(Data!$AO392+Data!$AP392+Data!$AQ392)</f>
        <v>0.8571428571</v>
      </c>
      <c r="AS392" s="33">
        <f>Data!$AO392^2/SQRT(Data!$AO392^2+Data!$AP392^2+Data!$AQ392^2)</f>
        <v>6.194224815</v>
      </c>
      <c r="AT392" s="33">
        <f>Data!$AP392^2/SQRT(Data!$AO392^2+Data!$AP392^2+Data!$AQ392^2)</f>
        <v>6.194224815</v>
      </c>
      <c r="AU392" s="33">
        <f>Data!$AQ392^2/SQRT(Data!$AO392^2+Data!$AP392^2+Data!$AQ392^2)</f>
        <v>0.6882472016</v>
      </c>
      <c r="AV392" s="34">
        <f>_xlfn.VAR.P(Data!$K392:$N392)</f>
        <v>24.6875</v>
      </c>
      <c r="AW392" s="35">
        <f>_xlfn.VAR.P(Data!$C392:$F392)</f>
        <v>9.25</v>
      </c>
      <c r="AX392" s="36">
        <f>_xlfn.VAR.P(Data!$G392:$J392)</f>
        <v>67.5</v>
      </c>
      <c r="AY392" s="46"/>
      <c r="AZ392" s="38"/>
      <c r="BA392" s="39"/>
      <c r="BB392" s="30" t="str">
        <f>IF(AND(Data!$AE392&gt;Data!$AF392,Data!$AE392&gt;Data!$AG392),"1",IF(AND(Data!$AF392&gt;Data!$AE392,Data!$AF392&gt;Data!$AG392),IF(Data!$AF392&lt;2.5*Data!$AE392,"1.2",IF(OR(Data!$AE392&gt;2.5,Data!$AE392+Data!$AF392+Data!$AG392&lt;9),"2.2","2")),IF(AND(Data!$AG392&gt;3.5*Data!$AE392,Data!$AG392&gt;3.5*Data!$AF392,Data!$AE392+Data!$AF392+Data!$AG392&gt;11,Data!$AE392+Data!$AF392&lt;2,Data!$Q392&gt;=18),"3",IF((Data!$AE392&gt;3*Data!$AF392),"1.3",IF(AND(Data!$AF392&gt;3*Data!$AE392,Data!$AF392&gt;2),"2.3","3.3")))))</f>
        <v>2.2</v>
      </c>
      <c r="BC392" s="30" t="str">
        <f>IF(AND(Data!$AL392&gt;Data!$AM392,Data!$AL392&gt;Data!$AN392),"1",IF(AND(Data!$AM392&gt;Data!$AL392,Data!$AM392&gt;Data!$AN392),IF(Data!$AM392&lt;2.5*Data!$AL392,"1.2",IF(OR(Data!$AL392&gt;2.5,Data!$AL392+Data!$AM392+Data!$AN392&lt;9),"2.2","2")),IF(AND(Data!$AN392&gt;3.5*Data!$AL392,Data!$AN392&gt;3.5*Data!$AM392,Data!$AL392+Data!$AM392+Data!$AN392&gt;11,Data!$AL392+Data!$AM392&lt;2,Data!$U392&gt;=18),"3",IF((Data!$AL392&gt;3*Data!$AM392),"1.3",IF(AND(Data!$AM392&gt;3*Data!$AL392,Data!$AM392&gt;2),"2.3","3.3")))))</f>
        <v>2.2</v>
      </c>
      <c r="BD392" s="30" t="str">
        <f>IF(AND(Data!$AS392&gt;Data!$AT392,Data!$AS392&gt;Data!$AU392),"1",IF(AND(Data!$AT392&gt;Data!$AS392,Data!$AT392&gt;Data!$AU392),IF(Data!$AT392&lt;2.5*Data!$AS392,"1.2",IF(OR(Data!$AS392&gt;2.5,Data!$AS392+Data!$AT392+Data!$AU392&lt;9),"2.2","2")),IF(AND(Data!$AU392&gt;3.5*Data!$AS392,Data!$AU392&gt;3.5*Data!$AT392,Data!$AS392+Data!$AT392+Data!$AU392&gt;11,Data!$AS392+Data!$AT392&lt;2,Data!$Y392&gt;=18),"3",IF((Data!$AS392&gt;3*Data!$AT392),"1.3",IF(AND(Data!$AT392&gt;3*Data!$AS392,Data!$AT392&gt;2),"2.3","3.3")))))</f>
        <v>3.3</v>
      </c>
      <c r="BE392" s="30" t="str">
        <f t="array" ref="BE392">XLOOKUP(Data!$O392,Data!$K392:$N392,$K$1:$N$1,"?",0,1)&amp;XLOOKUP(Data!$P392,Data!$K392:$N392,$K$1:$N$1,"?",0,1)&amp;XLOOKUP(Data!$Q392,Data!$K392:$N392,$K$1:$N$1,"?",0,1)</f>
        <v>DCI</v>
      </c>
      <c r="BF392" s="30" t="str">
        <f t="array" ref="BF392">XLOOKUP(Data!$S392,Data!$C392:$F392,$C$1:$F$1,"?",0,1)&amp;XLOOKUP(Data!$T392,Data!$C392:$F392,$C$1:$F$1,"?",0,1)&amp;XLOOKUP(Data!$U392,Data!$C392:$F392,$C$1:$F$1,"?",0,1)</f>
        <v>CIS</v>
      </c>
      <c r="BG392" s="30" t="str">
        <f t="array" ref="BG392">XLOOKUP(Data!$W392,Data!$G392:$J392,$G$1:$J$1,"?",0,1)&amp;XLOOKUP(Data!$X392,Data!$G392:$J392,$G$1:$J$1,"?",0,1)&amp;XLOOKUP(Data!$Y392,Data!$G392:$J392,$G$1:$J$1,"?",0,1)</f>
        <v>DCI</v>
      </c>
      <c r="BH392" s="30" t="str">
        <f>VLOOKUP(LEFT(Data!$BE392,Data!$BB392),'Key 2'!$A$1:$C$40,2,FALSE)</f>
        <v>DC</v>
      </c>
      <c r="BI392" s="30" t="str">
        <f>VLOOKUP(LEFT(Data!$BF392,Data!$BC392),'Key 2'!$A$1:$C$40,2,FALSE)</f>
        <v>IC</v>
      </c>
      <c r="BJ392" s="30" t="str">
        <f>VLOOKUP(LEFT(Data!$BG392,Data!$BD392),'Key 2'!$A$1:$C$40,2,FALSE)</f>
        <v>DIC</v>
      </c>
      <c r="BK392" s="30" t="str">
        <f>IF(AND(Data!$AV392&gt;=15,Data!$O392&gt;=20),"DG",IF(AND(Data!$AW392&gt;=15,Data!$S392&gt;=20),"MG",IF(AND(Data!$AV392&gt;=15,Data!$W392&gt;=20),"LG","0")))</f>
        <v>DG</v>
      </c>
      <c r="BL392" s="30" t="str">
        <f>IF(AND(Data!$BK392="DG",Data!$AW392&gt;=15,Data!$S392&gt;=20,Data!$BH392&lt;&gt;Data!$BI392),"MG","LG")</f>
        <v>LG</v>
      </c>
      <c r="BM392" s="30" t="str">
        <f>IF(Data!$BK392="DG",Data!$BH392,IF(Data!$BK392="MG",Data!$BI392,Data!$BJ392))</f>
        <v>DC</v>
      </c>
      <c r="BN392" s="30" t="str">
        <f>IF(Data!$BL392="DG",Data!$BH392,IF(Data!$BL392="MG",Data!$BI392,Data!$BJ392))</f>
        <v>DIC</v>
      </c>
      <c r="BO392" s="41"/>
      <c r="BP392" s="41"/>
      <c r="BQ392" s="41"/>
      <c r="BR392" s="41"/>
      <c r="BS392" s="41"/>
      <c r="BT392" s="41" t="str">
        <f>VLOOKUP(Data!$BR392,'Key 1'!$B$1:$D$15,2,FALSE)</f>
        <v>TI</v>
      </c>
      <c r="BU392" s="41" t="str">
        <f>VLOOKUP(Data!$BS392,'Key 1'!$B$1:$D$15,2,FALSE)</f>
        <v>TI</v>
      </c>
      <c r="BV392" s="41">
        <f>VLOOKUP(Data!$BR392,'Key 1'!$B$1:$D$15,3,FALSE)</f>
        <v>0</v>
      </c>
      <c r="BW392" s="41">
        <f>VLOOKUP(Data!$BS392,'Key 1'!$B$1:$D$15,3,FALSE)</f>
        <v>0</v>
      </c>
      <c r="BX392" s="41" t="str">
        <f>IF(Data!$BK392="DG",IF(INT(Data!$BB392)-Data!$BB392&lt;0,"Low","High"),IF(Data!$BK392="MG",IF(INT(Data!$BC392)-Data!$BC392&lt;0,"Low","High"),IF(Data!$BK392="LG",IF(INT(Data!$BD392)-Data!$BD392&lt;0,"Low","High"),"High")))</f>
        <v>Low</v>
      </c>
      <c r="BY392" s="41" t="str">
        <f>IF(Data!$BL392="DG",IF(INT(Data!$BB392)-Data!$BB392&lt;0,"Low","High"),IF(Data!$BL392="MG",IF(INT(Data!$BC392)-Data!$BC392&lt;0,"Low","High"),IF(Data!$BL392="LG",IF(INT(Data!$BD392)-Data!$BD392&lt;0,"Low","High"),"High")))</f>
        <v>Low</v>
      </c>
      <c r="BZ392" s="41" t="str">
        <f>IF(AND(Data!$BX392="High",Data!$BY392="High"),"High","Low")</f>
        <v>Low</v>
      </c>
      <c r="CA392" s="41" t="str">
        <f>IF(AND(Data!$BM392=Data!$BT392,Data!$BN392=Data!$BU392),"Matched",IF(Data!$BM392=Data!$BT392,"Sec Missed", IF(Data!$BN392=Data!$BU392," Pri Missed", "Both Missed")))</f>
        <v>Both Missed</v>
      </c>
      <c r="CB392" s="42">
        <v>100.0</v>
      </c>
      <c r="CC392" s="43" t="s">
        <v>100</v>
      </c>
      <c r="CD392" s="42">
        <v>100.0</v>
      </c>
      <c r="CE392" s="43" t="s">
        <v>17</v>
      </c>
      <c r="CF392" s="44"/>
      <c r="CG392" s="43" t="s">
        <v>0</v>
      </c>
      <c r="CH392" s="45" t="s">
        <v>17</v>
      </c>
      <c r="CI392" s="43" t="s">
        <v>97</v>
      </c>
      <c r="CJ392" s="42">
        <v>100.0</v>
      </c>
      <c r="CK392" s="43" t="s">
        <v>0</v>
      </c>
      <c r="CL392" s="43" t="s">
        <v>98</v>
      </c>
      <c r="CM392" s="42">
        <v>100.0</v>
      </c>
      <c r="CN392" s="43" t="s">
        <v>99</v>
      </c>
      <c r="CO392" s="1"/>
      <c r="CP392" s="1"/>
      <c r="CQ392" s="1"/>
      <c r="CR392" s="1"/>
      <c r="CS392" s="1"/>
      <c r="CT392" s="1"/>
      <c r="CU392" s="1"/>
    </row>
    <row r="393" ht="48.0" customHeight="1">
      <c r="A393" s="28">
        <v>2148.0</v>
      </c>
      <c r="B393" s="28">
        <v>28.0</v>
      </c>
      <c r="C393" s="28">
        <v>16.0</v>
      </c>
      <c r="D393" s="28">
        <v>6.0</v>
      </c>
      <c r="E393" s="28">
        <v>13.0</v>
      </c>
      <c r="F393" s="28">
        <v>24.0</v>
      </c>
      <c r="G393" s="28">
        <v>18.0</v>
      </c>
      <c r="H393" s="28">
        <v>20.0</v>
      </c>
      <c r="I393" s="28">
        <v>5.0</v>
      </c>
      <c r="J393" s="28">
        <v>18.5</v>
      </c>
      <c r="K393" s="28">
        <v>16.0</v>
      </c>
      <c r="L393" s="28">
        <v>11.0</v>
      </c>
      <c r="M393" s="28">
        <v>8.0</v>
      </c>
      <c r="N393" s="28">
        <v>23.0</v>
      </c>
      <c r="O393" s="31">
        <f>LARGE(Data!$K393:$N393,1)</f>
        <v>23</v>
      </c>
      <c r="P393" s="31">
        <f>LARGE(Data!$K393:$N393,2)</f>
        <v>16</v>
      </c>
      <c r="Q393" s="31">
        <f>LARGE(Data!$K393:$N393,3)</f>
        <v>11</v>
      </c>
      <c r="R393" s="31">
        <f>LARGE(Data!$K393:$N393,4)</f>
        <v>8</v>
      </c>
      <c r="S393" s="32">
        <f>LARGE(Data!$C393:$F393,1)</f>
        <v>24</v>
      </c>
      <c r="T393" s="32">
        <f>LARGE(Data!$C393:$F393,2)</f>
        <v>16</v>
      </c>
      <c r="U393" s="32">
        <f>LARGE(Data!$C393:$F393,3)</f>
        <v>13</v>
      </c>
      <c r="V393" s="32">
        <f>LARGE(Data!$C393:$F393,4)</f>
        <v>6</v>
      </c>
      <c r="W393" s="33">
        <f>LARGE(Data!$G393:$J393,1)</f>
        <v>20</v>
      </c>
      <c r="X393" s="33">
        <f>LARGE(Data!$G393:$J393,2)</f>
        <v>18.5</v>
      </c>
      <c r="Y393" s="33">
        <f>LARGE(Data!$G393:$J393,3)</f>
        <v>18</v>
      </c>
      <c r="Z393" s="33">
        <f>LARGE(Data!$G393:$J393,4)</f>
        <v>5</v>
      </c>
      <c r="AA393" s="30">
        <f>Data!$O393-Data!$P393</f>
        <v>7</v>
      </c>
      <c r="AB393" s="30">
        <f>Data!$P393-Data!$Q393</f>
        <v>5</v>
      </c>
      <c r="AC393" s="30">
        <f>Data!$Q393-Data!$R393</f>
        <v>3</v>
      </c>
      <c r="AD393" s="30">
        <f>(Data!$AA393+Data!$AB393)/SUM(Data!$AA393:$AC393)</f>
        <v>0.8</v>
      </c>
      <c r="AE393" s="31">
        <f>Data!$AA393^2/SQRT(Data!$AA393^2+Data!$AB393^2+Data!$AC393^2)</f>
        <v>5.378448739</v>
      </c>
      <c r="AF393" s="31">
        <f>Data!$AB393^2/SQRT(Data!$AA393^2+Data!$AB393^2+Data!$AC393^2)</f>
        <v>2.7441065</v>
      </c>
      <c r="AG393" s="31">
        <f>Data!$AC393^2/SQRT(Data!$AA393^2+Data!$AB393^2+Data!$AC393^2)</f>
        <v>0.9878783399</v>
      </c>
      <c r="AH393" s="30">
        <f>Data!$S393-Data!$T393</f>
        <v>8</v>
      </c>
      <c r="AI393" s="30">
        <f>Data!$T393-Data!$U393</f>
        <v>3</v>
      </c>
      <c r="AJ393" s="30">
        <f>Data!$U393-Data!$V393</f>
        <v>7</v>
      </c>
      <c r="AK393" s="30">
        <f>(Data!$AH393+Data!$AI393)/(Data!$AH393+Data!$AI393+Data!$AJ393)</f>
        <v>0.6111111111</v>
      </c>
      <c r="AL393" s="32">
        <f>Data!$AH393^2/SQRT(Data!$AH393^2+Data!$AI393^2+Data!$AJ393^2)</f>
        <v>5.794287747</v>
      </c>
      <c r="AM393" s="32">
        <f>Data!$AI393^2/SQRT(Data!$AH393^2+Data!$AI393^2+Data!$AJ393^2)</f>
        <v>0.8148217144</v>
      </c>
      <c r="AN393" s="32">
        <f>Data!$AJ393^2/SQRT(Data!$AH393^2+Data!$AI393^2+Data!$AJ393^2)</f>
        <v>4.436251556</v>
      </c>
      <c r="AO393" s="30">
        <f>Data!$W393-Data!$X393</f>
        <v>1.5</v>
      </c>
      <c r="AP393" s="30">
        <f>Data!$X393-Data!$Y393</f>
        <v>0.5</v>
      </c>
      <c r="AQ393" s="30">
        <f>Data!$Y393-Data!$Z393</f>
        <v>13</v>
      </c>
      <c r="AR393" s="30">
        <f>(Data!$AO393+Data!$AP393)/(Data!$AO393+Data!$AP393+Data!$AQ393)</f>
        <v>0.1333333333</v>
      </c>
      <c r="AS393" s="33">
        <f>Data!$AO393^2/SQRT(Data!$AO393^2+Data!$AP393^2+Data!$AQ393^2)</f>
        <v>0.1718107984</v>
      </c>
      <c r="AT393" s="33">
        <f>Data!$AP393^2/SQRT(Data!$AO393^2+Data!$AP393^2+Data!$AQ393^2)</f>
        <v>0.01909008871</v>
      </c>
      <c r="AU393" s="33">
        <f>Data!$AQ393^2/SQRT(Data!$AO393^2+Data!$AP393^2+Data!$AQ393^2)</f>
        <v>12.90489997</v>
      </c>
      <c r="AV393" s="34">
        <f>_xlfn.VAR.P(Data!$K393:$N393)</f>
        <v>32.25</v>
      </c>
      <c r="AW393" s="35">
        <f>_xlfn.VAR.P(Data!$C393:$F393)</f>
        <v>41.6875</v>
      </c>
      <c r="AX393" s="36">
        <f>_xlfn.VAR.P(Data!$G393:$J393)</f>
        <v>36.421875</v>
      </c>
      <c r="AY393" s="46"/>
      <c r="AZ393" s="38"/>
      <c r="BA393" s="39"/>
      <c r="BB393" s="30" t="str">
        <f>IF(AND(Data!$AE393&gt;Data!$AF393,Data!$AE393&gt;Data!$AG393),"1",IF(AND(Data!$AF393&gt;Data!$AE393,Data!$AF393&gt;Data!$AG393),IF(Data!$AF393&lt;2.5*Data!$AE393,"1.2",IF(OR(Data!$AE393&gt;2.5,Data!$AE393+Data!$AF393+Data!$AG393&lt;9),"2.2","2")),IF(AND(Data!$AG393&gt;3.5*Data!$AE393,Data!$AG393&gt;3.5*Data!$AF393,Data!$AE393+Data!$AF393+Data!$AG393&gt;11,Data!$AE393+Data!$AF393&lt;2,Data!$Q393&gt;=18),"3",IF((Data!$AE393&gt;3*Data!$AF393),"1.3",IF(AND(Data!$AF393&gt;3*Data!$AE393,Data!$AF393&gt;2),"2.3","3.3")))))</f>
        <v>1</v>
      </c>
      <c r="BC393" s="30" t="str">
        <f>IF(AND(Data!$AL393&gt;Data!$AM393,Data!$AL393&gt;Data!$AN393),"1",IF(AND(Data!$AM393&gt;Data!$AL393,Data!$AM393&gt;Data!$AN393),IF(Data!$AM393&lt;2.5*Data!$AL393,"1.2",IF(OR(Data!$AL393&gt;2.5,Data!$AL393+Data!$AM393+Data!$AN393&lt;9),"2.2","2")),IF(AND(Data!$AN393&gt;3.5*Data!$AL393,Data!$AN393&gt;3.5*Data!$AM393,Data!$AL393+Data!$AM393+Data!$AN393&gt;11,Data!$AL393+Data!$AM393&lt;2,Data!$U393&gt;=18),"3",IF((Data!$AL393&gt;3*Data!$AM393),"1.3",IF(AND(Data!$AM393&gt;3*Data!$AL393,Data!$AM393&gt;2),"2.3","3.3")))))</f>
        <v>1</v>
      </c>
      <c r="BD393" s="30" t="str">
        <f>IF(AND(Data!$AS393&gt;Data!$AT393,Data!$AS393&gt;Data!$AU393),"1",IF(AND(Data!$AT393&gt;Data!$AS393,Data!$AT393&gt;Data!$AU393),IF(Data!$AT393&lt;2.5*Data!$AS393,"1.2",IF(OR(Data!$AS393&gt;2.5,Data!$AS393+Data!$AT393+Data!$AU393&lt;9),"2.2","2")),IF(AND(Data!$AU393&gt;3.5*Data!$AS393,Data!$AU393&gt;3.5*Data!$AT393,Data!$AS393+Data!$AT393+Data!$AU393&gt;11,Data!$AS393+Data!$AT393&lt;2,Data!$Y393&gt;=18),"3",IF((Data!$AS393&gt;3*Data!$AT393),"1.3",IF(AND(Data!$AT393&gt;3*Data!$AS393,Data!$AT393&gt;2),"2.3","3.3")))))</f>
        <v>3</v>
      </c>
      <c r="BE393" s="30" t="str">
        <f t="array" ref="BE393">XLOOKUP(Data!$O393,Data!$K393:$N393,$K$1:$N$1,"?",0,1)&amp;XLOOKUP(Data!$P393,Data!$K393:$N393,$K$1:$N$1,"?",0,1)&amp;XLOOKUP(Data!$Q393,Data!$K393:$N393,$K$1:$N$1,"?",0,1)</f>
        <v>CDI</v>
      </c>
      <c r="BF393" s="30" t="str">
        <f t="array" ref="BF393">XLOOKUP(Data!$S393,Data!$C393:$F393,$C$1:$F$1,"?",0,1)&amp;XLOOKUP(Data!$T393,Data!$C393:$F393,$C$1:$F$1,"?",0,1)&amp;XLOOKUP(Data!$U393,Data!$C393:$F393,$C$1:$F$1,"?",0,1)</f>
        <v>CDS</v>
      </c>
      <c r="BG393" s="30" t="str">
        <f t="array" ref="BG393">XLOOKUP(Data!$W393,Data!$G393:$J393,$G$1:$J$1,"?",0,1)&amp;XLOOKUP(Data!$X393,Data!$G393:$J393,$G$1:$J$1,"?",0,1)&amp;XLOOKUP(Data!$Y393,Data!$G393:$J393,$G$1:$J$1,"?",0,1)</f>
        <v>ICD</v>
      </c>
      <c r="BH393" s="30" t="str">
        <f>VLOOKUP(LEFT(Data!$BE393,Data!$BB393),'Key 2'!$A$1:$C$40,2,FALSE)</f>
        <v>C</v>
      </c>
      <c r="BI393" s="30" t="str">
        <f>VLOOKUP(LEFT(Data!$BF393,Data!$BC393),'Key 2'!$A$1:$C$40,2,FALSE)</f>
        <v>C</v>
      </c>
      <c r="BJ393" s="30" t="str">
        <f>VLOOKUP(LEFT(Data!$BG393,Data!$BD393),'Key 2'!$A$1:$C$40,2,FALSE)</f>
        <v>DIC</v>
      </c>
      <c r="BK393" s="30" t="str">
        <f>IF(AND(Data!$AV393&gt;=15,Data!$O393&gt;=20),"DG",IF(AND(Data!$AW393&gt;=15,Data!$S393&gt;=20),"MG",IF(AND(Data!$AV393&gt;=15,Data!$W393&gt;=20),"LG","0")))</f>
        <v>DG</v>
      </c>
      <c r="BL393" s="30" t="str">
        <f>IF(AND(Data!$BK393="DG",Data!$AW393&gt;=15,Data!$S393&gt;=20,Data!$BH393&lt;&gt;Data!$BI393),"MG","LG")</f>
        <v>LG</v>
      </c>
      <c r="BM393" s="30" t="str">
        <f>IF(Data!$BK393="DG",Data!$BH393,IF(Data!$BK393="MG",Data!$BI393,Data!$BJ393))</f>
        <v>C</v>
      </c>
      <c r="BN393" s="30" t="str">
        <f>IF(Data!$BL393="DG",Data!$BH393,IF(Data!$BL393="MG",Data!$BI393,Data!$BJ393))</f>
        <v>DIC</v>
      </c>
      <c r="BO393" s="41"/>
      <c r="BP393" s="41"/>
      <c r="BQ393" s="41"/>
      <c r="BR393" s="41"/>
      <c r="BS393" s="41"/>
      <c r="BT393" s="41" t="str">
        <f>VLOOKUP(Data!$BR393,'Key 1'!$B$1:$D$15,2,FALSE)</f>
        <v>TI</v>
      </c>
      <c r="BU393" s="41" t="str">
        <f>VLOOKUP(Data!$BS393,'Key 1'!$B$1:$D$15,2,FALSE)</f>
        <v>TI</v>
      </c>
      <c r="BV393" s="41">
        <f>VLOOKUP(Data!$BR393,'Key 1'!$B$1:$D$15,3,FALSE)</f>
        <v>0</v>
      </c>
      <c r="BW393" s="41">
        <f>VLOOKUP(Data!$BS393,'Key 1'!$B$1:$D$15,3,FALSE)</f>
        <v>0</v>
      </c>
      <c r="BX393" s="41" t="str">
        <f>IF(Data!$BK393="DG",IF(INT(Data!$BB393)-Data!$BB393&lt;0,"Low","High"),IF(Data!$BK393="MG",IF(INT(Data!$BC393)-Data!$BC393&lt;0,"Low","High"),IF(Data!$BK393="LG",IF(INT(Data!$BD393)-Data!$BD393&lt;0,"Low","High"),"High")))</f>
        <v>High</v>
      </c>
      <c r="BY393" s="41" t="str">
        <f>IF(Data!$BL393="DG",IF(INT(Data!$BB393)-Data!$BB393&lt;0,"Low","High"),IF(Data!$BL393="MG",IF(INT(Data!$BC393)-Data!$BC393&lt;0,"Low","High"),IF(Data!$BL393="LG",IF(INT(Data!$BD393)-Data!$BD393&lt;0,"Low","High"),"High")))</f>
        <v>High</v>
      </c>
      <c r="BZ393" s="41" t="str">
        <f>IF(AND(Data!$BX393="High",Data!$BY393="High"),"High","Low")</f>
        <v>High</v>
      </c>
      <c r="CA393" s="41" t="str">
        <f>IF(AND(Data!$BM393=Data!$BT393,Data!$BN393=Data!$BU393),"Matched",IF(Data!$BM393=Data!$BT393,"Sec Missed", IF(Data!$BN393=Data!$BU393," Pri Missed", "Both Missed")))</f>
        <v>Both Missed</v>
      </c>
      <c r="CB393" s="42">
        <v>100.0</v>
      </c>
      <c r="CC393" s="42">
        <v>100.0</v>
      </c>
      <c r="CD393" s="42">
        <v>100.0</v>
      </c>
      <c r="CE393" s="43" t="s">
        <v>3</v>
      </c>
      <c r="CF393" s="43" t="s">
        <v>3</v>
      </c>
      <c r="CG393" s="43" t="s">
        <v>101</v>
      </c>
      <c r="CH393" s="45" t="s">
        <v>3</v>
      </c>
      <c r="CI393" s="43" t="s">
        <v>97</v>
      </c>
      <c r="CJ393" s="42">
        <v>100.0</v>
      </c>
      <c r="CK393" s="43" t="s">
        <v>101</v>
      </c>
      <c r="CL393" s="43" t="s">
        <v>98</v>
      </c>
      <c r="CM393" s="42">
        <v>100.0</v>
      </c>
      <c r="CN393" s="43" t="s">
        <v>103</v>
      </c>
      <c r="CO393" s="1"/>
      <c r="CP393" s="1"/>
      <c r="CQ393" s="1"/>
      <c r="CR393" s="1"/>
      <c r="CS393" s="1"/>
      <c r="CT393" s="1"/>
      <c r="CU393" s="1"/>
    </row>
    <row r="394" ht="48.0" customHeight="1">
      <c r="A394" s="1"/>
      <c r="B394" s="1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2"/>
      <c r="P394" s="2"/>
      <c r="Q394" s="2"/>
      <c r="R394" s="2"/>
      <c r="S394" s="3"/>
      <c r="T394" s="3"/>
      <c r="U394" s="3"/>
      <c r="V394" s="3"/>
      <c r="W394" s="4"/>
      <c r="X394" s="4"/>
      <c r="Y394" s="4"/>
      <c r="Z394" s="4"/>
      <c r="AA394" s="5"/>
      <c r="AB394" s="5"/>
      <c r="AC394" s="5"/>
      <c r="AD394" s="5"/>
      <c r="AE394" s="2"/>
      <c r="AF394" s="2"/>
      <c r="AG394" s="2"/>
      <c r="AH394" s="1"/>
      <c r="AI394" s="5"/>
      <c r="AJ394" s="5"/>
      <c r="AK394" s="5"/>
      <c r="AL394" s="3"/>
      <c r="AM394" s="3"/>
      <c r="AN394" s="3"/>
      <c r="AO394" s="1"/>
      <c r="AP394" s="1"/>
      <c r="AQ394" s="5"/>
      <c r="AR394" s="5"/>
      <c r="AS394" s="4"/>
      <c r="AT394" s="4"/>
      <c r="AU394" s="4"/>
      <c r="AV394" s="6"/>
      <c r="AW394" s="7"/>
      <c r="AX394" s="8"/>
      <c r="AY394" s="6"/>
      <c r="AZ394" s="9"/>
      <c r="BA394" s="8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10"/>
      <c r="BS394" s="11"/>
      <c r="BT394" s="10"/>
      <c r="BV394" s="11"/>
      <c r="BW394" s="10"/>
      <c r="BX394" s="11"/>
      <c r="BY394" s="11"/>
      <c r="BZ394" s="11"/>
      <c r="CA394" s="11"/>
      <c r="CB394" s="1"/>
      <c r="CC394" s="1"/>
      <c r="CD394" s="1"/>
      <c r="CE394" s="1"/>
      <c r="CF394" s="1"/>
      <c r="CG394" s="1"/>
      <c r="CH394" s="1"/>
      <c r="CI394" s="5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</row>
  </sheetData>
  <printOptions/>
  <pageMargins bottom="0.75" footer="0.0" header="0.0" left="0.7" right="0.7" top="0.75"/>
  <pageSetup paperSize="9" orientation="portrait"/>
  <drawing r:id="rId1"/>
  <tableParts count="1">
    <tablePart r:id="rId3"/>
  </tableParts>
  <extLst>
    <ext uri="{05C60535-1F16-4fd2-B633-F4F36F0B64E0}">
      <x14:sparklineGroups>
        <x14:sparklineGroup manualMax="28.0" manualMin="0.0" displayEmptyCellsAs="gap" minAxisType="custom" maxAxisType="custom">
          <x14:colorSeries rgb="FF000000"/>
          <x14:sparklines>
            <x14:sparkline>
              <xm:f>Data!K3:N3</xm:f>
              <xm:sqref>AY3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Data!C3:F3</xm:f>
              <xm:sqref>AZ3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Data!G3:J3</xm:f>
              <xm:sqref>BA3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Data!O3:R3</xm:f>
              <xm:sqref>BO3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Data!S3:V3</xm:f>
              <xm:sqref>BP3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Data!W3:Z3</xm:f>
              <xm:sqref>BQ3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Data!K4:N4</xm:f>
              <xm:sqref>AY4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Data!C4:F4</xm:f>
              <xm:sqref>AZ4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Data!G4:J4</xm:f>
              <xm:sqref>BA4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Data!O4:R4</xm:f>
              <xm:sqref>BO4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Data!S4:V4</xm:f>
              <xm:sqref>BP4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Data!W4:Z4</xm:f>
              <xm:sqref>BQ4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Data!K5:N5</xm:f>
              <xm:sqref>AY5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Data!C5:F5</xm:f>
              <xm:sqref>AZ5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Data!G5:J5</xm:f>
              <xm:sqref>BA5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Data!O5:R5</xm:f>
              <xm:sqref>BO5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Data!S5:V5</xm:f>
              <xm:sqref>BP5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Data!W5:Z5</xm:f>
              <xm:sqref>BQ5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Data!K6:N6</xm:f>
              <xm:sqref>AY6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Data!C6:F6</xm:f>
              <xm:sqref>AZ6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Data!G6:J6</xm:f>
              <xm:sqref>BA6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Data!O6:R6</xm:f>
              <xm:sqref>BO6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Data!S6:V6</xm:f>
              <xm:sqref>BP6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Data!W6:Z6</xm:f>
              <xm:sqref>BQ6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Data!K7:N7</xm:f>
              <xm:sqref>AY7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Data!C7:F7</xm:f>
              <xm:sqref>AZ7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Data!G7:J7</xm:f>
              <xm:sqref>BA7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Data!O7:R7</xm:f>
              <xm:sqref>BO7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Data!S7:V7</xm:f>
              <xm:sqref>BP7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Data!W7:Z7</xm:f>
              <xm:sqref>BQ7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Data!K8:N8</xm:f>
              <xm:sqref>AY8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Data!C8:F8</xm:f>
              <xm:sqref>AZ8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Data!G8:J8</xm:f>
              <xm:sqref>BA8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Data!O8:R8</xm:f>
              <xm:sqref>BO8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Data!S8:V8</xm:f>
              <xm:sqref>BP8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Data!W8:Z8</xm:f>
              <xm:sqref>BQ8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Data!K9:N9</xm:f>
              <xm:sqref>AY9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Data!C9:F9</xm:f>
              <xm:sqref>AZ9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Data!G9:J9</xm:f>
              <xm:sqref>BA9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Data!O9:R9</xm:f>
              <xm:sqref>BO9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Data!S9:V9</xm:f>
              <xm:sqref>BP9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Data!W9:Z9</xm:f>
              <xm:sqref>BQ9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Data!K10:N10</xm:f>
              <xm:sqref>AY10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Data!C10:F10</xm:f>
              <xm:sqref>AZ10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Data!G10:J10</xm:f>
              <xm:sqref>BA10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Data!O10:R10</xm:f>
              <xm:sqref>BO10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Data!S10:V10</xm:f>
              <xm:sqref>BP10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Data!W10:Z10</xm:f>
              <xm:sqref>BQ10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Data!K11:N11</xm:f>
              <xm:sqref>AY11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Data!C11:F11</xm:f>
              <xm:sqref>AZ11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Data!G11:J11</xm:f>
              <xm:sqref>BA11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Data!O11:R11</xm:f>
              <xm:sqref>BO11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Data!S11:V11</xm:f>
              <xm:sqref>BP11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Data!W11:Z11</xm:f>
              <xm:sqref>BQ11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Data!K12:N12</xm:f>
              <xm:sqref>AY12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Data!C12:F12</xm:f>
              <xm:sqref>AZ12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Data!G12:J12</xm:f>
              <xm:sqref>BA12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Data!O12:R12</xm:f>
              <xm:sqref>BO12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Data!S12:V12</xm:f>
              <xm:sqref>BP12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Data!W12:Z12</xm:f>
              <xm:sqref>BQ12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Data!K13:N13</xm:f>
              <xm:sqref>AY13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Data!C13:F13</xm:f>
              <xm:sqref>AZ13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Data!G13:J13</xm:f>
              <xm:sqref>BA13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Data!O13:R13</xm:f>
              <xm:sqref>BO13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Data!S13:V13</xm:f>
              <xm:sqref>BP13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Data!W13:Z13</xm:f>
              <xm:sqref>BQ13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Data!K14:N14</xm:f>
              <xm:sqref>AY14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Data!C14:F14</xm:f>
              <xm:sqref>AZ14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Data!G14:J14</xm:f>
              <xm:sqref>BA14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Data!O14:R14</xm:f>
              <xm:sqref>BO14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Data!S14:V14</xm:f>
              <xm:sqref>BP14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Data!W14:Z14</xm:f>
              <xm:sqref>BQ14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Data!K15:N15</xm:f>
              <xm:sqref>AY15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Data!C15:F15</xm:f>
              <xm:sqref>AZ15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Data!G15:J15</xm:f>
              <xm:sqref>BA15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Data!O15:R15</xm:f>
              <xm:sqref>BO15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Data!S15:V15</xm:f>
              <xm:sqref>BP15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Data!W15:Z15</xm:f>
              <xm:sqref>BQ15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Data!K16:N16</xm:f>
              <xm:sqref>AY16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Data!C16:F16</xm:f>
              <xm:sqref>AZ16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Data!G16:J16</xm:f>
              <xm:sqref>BA16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Data!O16:R16</xm:f>
              <xm:sqref>BO16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Data!S16:V16</xm:f>
              <xm:sqref>BP16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Data!W16:Z16</xm:f>
              <xm:sqref>BQ16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Data!K17:N17</xm:f>
              <xm:sqref>AY17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Data!C17:F17</xm:f>
              <xm:sqref>AZ17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Data!G17:J17</xm:f>
              <xm:sqref>BA17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Data!O17:R17</xm:f>
              <xm:sqref>BO17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Data!S17:V17</xm:f>
              <xm:sqref>BP17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Data!W17:Z17</xm:f>
              <xm:sqref>BQ17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Data!K18:N18</xm:f>
              <xm:sqref>AY18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Data!C18:F18</xm:f>
              <xm:sqref>AZ18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Data!G18:J18</xm:f>
              <xm:sqref>BA18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Data!O18:R18</xm:f>
              <xm:sqref>BO18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Data!S18:V18</xm:f>
              <xm:sqref>BP18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Data!W18:Z18</xm:f>
              <xm:sqref>BQ18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Data!K19:N19</xm:f>
              <xm:sqref>AY19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Data!C19:F19</xm:f>
              <xm:sqref>AZ19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Data!G19:J19</xm:f>
              <xm:sqref>BA19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Data!O19:R19</xm:f>
              <xm:sqref>BO19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Data!S19:V19</xm:f>
              <xm:sqref>BP19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Data!W19:Z19</xm:f>
              <xm:sqref>BQ19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Data!K20:N20</xm:f>
              <xm:sqref>AY20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Data!C20:F20</xm:f>
              <xm:sqref>AZ20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Data!G20:J20</xm:f>
              <xm:sqref>BA20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Data!O20:R20</xm:f>
              <xm:sqref>BO20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Data!S20:V20</xm:f>
              <xm:sqref>BP20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Data!W20:Z20</xm:f>
              <xm:sqref>BQ20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Data!K21:N21</xm:f>
              <xm:sqref>AY21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Data!C21:F21</xm:f>
              <xm:sqref>AZ21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Data!G21:J21</xm:f>
              <xm:sqref>BA21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Data!O21:R21</xm:f>
              <xm:sqref>BO21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Data!S21:V21</xm:f>
              <xm:sqref>BP21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Data!W21:Z21</xm:f>
              <xm:sqref>BQ21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Data!K22:N22</xm:f>
              <xm:sqref>AY22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Data!C22:F22</xm:f>
              <xm:sqref>AZ22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Data!G22:J22</xm:f>
              <xm:sqref>BA22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Data!O22:R22</xm:f>
              <xm:sqref>BO22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Data!S22:V22</xm:f>
              <xm:sqref>BP22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Data!W22:Z22</xm:f>
              <xm:sqref>BQ22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Data!K23:N23</xm:f>
              <xm:sqref>AY23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Data!C23:F23</xm:f>
              <xm:sqref>AZ23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Data!G23:J23</xm:f>
              <xm:sqref>BA23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Data!O23:R23</xm:f>
              <xm:sqref>BO23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Data!S23:V23</xm:f>
              <xm:sqref>BP23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Data!W23:Z23</xm:f>
              <xm:sqref>BQ23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Data!K24:N24</xm:f>
              <xm:sqref>AY24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Data!C24:F24</xm:f>
              <xm:sqref>AZ24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Data!G24:J24</xm:f>
              <xm:sqref>BA24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Data!O24:R24</xm:f>
              <xm:sqref>BO24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Data!S24:V24</xm:f>
              <xm:sqref>BP24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Data!W24:Z24</xm:f>
              <xm:sqref>BQ24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Data!K25:N25</xm:f>
              <xm:sqref>AY25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Data!C25:F25</xm:f>
              <xm:sqref>AZ25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Data!G25:J25</xm:f>
              <xm:sqref>BA25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Data!O25:R25</xm:f>
              <xm:sqref>BO25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Data!S25:V25</xm:f>
              <xm:sqref>BP25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Data!W25:Z25</xm:f>
              <xm:sqref>BQ25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Data!K26:N26</xm:f>
              <xm:sqref>AY26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Data!C26:F26</xm:f>
              <xm:sqref>AZ26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Data!G26:J26</xm:f>
              <xm:sqref>BA26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Data!O26:R26</xm:f>
              <xm:sqref>BO26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Data!S26:V26</xm:f>
              <xm:sqref>BP26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Data!W26:Z26</xm:f>
              <xm:sqref>BQ26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Data!K27:N27</xm:f>
              <xm:sqref>AY27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Data!C27:F27</xm:f>
              <xm:sqref>AZ27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Data!G27:J27</xm:f>
              <xm:sqref>BA27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Data!O27:R27</xm:f>
              <xm:sqref>BO27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Data!S27:V27</xm:f>
              <xm:sqref>BP27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Data!W27:Z27</xm:f>
              <xm:sqref>BQ27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Data!K28:N28</xm:f>
              <xm:sqref>AY28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Data!C28:F28</xm:f>
              <xm:sqref>AZ28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Data!G28:J28</xm:f>
              <xm:sqref>BA28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Data!O28:R28</xm:f>
              <xm:sqref>BO28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Data!S28:V28</xm:f>
              <xm:sqref>BP28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Data!W28:Z28</xm:f>
              <xm:sqref>BQ28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Data!K29:N29</xm:f>
              <xm:sqref>AY29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Data!C29:F29</xm:f>
              <xm:sqref>AZ29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Data!G29:J29</xm:f>
              <xm:sqref>BA29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Data!O29:R29</xm:f>
              <xm:sqref>BO29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Data!S29:V29</xm:f>
              <xm:sqref>BP29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Data!W29:Z29</xm:f>
              <xm:sqref>BQ29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Data!K30:N30</xm:f>
              <xm:sqref>AY30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Data!C30:F30</xm:f>
              <xm:sqref>AZ30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Data!G30:J30</xm:f>
              <xm:sqref>BA30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Data!O30:R30</xm:f>
              <xm:sqref>BO30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Data!S30:V30</xm:f>
              <xm:sqref>BP30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Data!W30:Z30</xm:f>
              <xm:sqref>BQ30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Data!K31:N31</xm:f>
              <xm:sqref>AY31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Data!C31:F31</xm:f>
              <xm:sqref>AZ31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Data!G31:J31</xm:f>
              <xm:sqref>BA31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Data!O31:R31</xm:f>
              <xm:sqref>BO31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Data!S31:V31</xm:f>
              <xm:sqref>BP31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Data!W31:Z31</xm:f>
              <xm:sqref>BQ31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Data!K32:N32</xm:f>
              <xm:sqref>AY32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Data!C32:F32</xm:f>
              <xm:sqref>AZ32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Data!G32:J32</xm:f>
              <xm:sqref>BA32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Data!O32:R32</xm:f>
              <xm:sqref>BO32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Data!S32:V32</xm:f>
              <xm:sqref>BP32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Data!W32:Z32</xm:f>
              <xm:sqref>BQ32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Data!K33:N33</xm:f>
              <xm:sqref>AY33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Data!C33:F33</xm:f>
              <xm:sqref>AZ33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Data!G33:J33</xm:f>
              <xm:sqref>BA33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Data!O33:R33</xm:f>
              <xm:sqref>BO33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Data!S33:V33</xm:f>
              <xm:sqref>BP33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Data!W33:Z33</xm:f>
              <xm:sqref>BQ33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Data!K34:N34</xm:f>
              <xm:sqref>AY34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Data!C34:F34</xm:f>
              <xm:sqref>AZ34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Data!G34:J34</xm:f>
              <xm:sqref>BA34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Data!O34:R34</xm:f>
              <xm:sqref>BO34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Data!S34:V34</xm:f>
              <xm:sqref>BP34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Data!W34:Z34</xm:f>
              <xm:sqref>BQ34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Data!K35:N35</xm:f>
              <xm:sqref>AY35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Data!C35:F35</xm:f>
              <xm:sqref>AZ35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Data!G35:J35</xm:f>
              <xm:sqref>BA35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Data!O35:R35</xm:f>
              <xm:sqref>BO35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Data!S35:V35</xm:f>
              <xm:sqref>BP35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Data!W35:Z35</xm:f>
              <xm:sqref>BQ35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Data!K36:N36</xm:f>
              <xm:sqref>AY36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Data!C36:F36</xm:f>
              <xm:sqref>AZ36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Data!G36:J36</xm:f>
              <xm:sqref>BA36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Data!O36:R36</xm:f>
              <xm:sqref>BO36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Data!S36:V36</xm:f>
              <xm:sqref>BP36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Data!W36:Z36</xm:f>
              <xm:sqref>BQ36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Data!K37:N37</xm:f>
              <xm:sqref>AY37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Data!C37:F37</xm:f>
              <xm:sqref>AZ37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Data!G37:J37</xm:f>
              <xm:sqref>BA37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Data!O37:R37</xm:f>
              <xm:sqref>BO37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Data!S37:V37</xm:f>
              <xm:sqref>BP37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Data!W37:Z37</xm:f>
              <xm:sqref>BQ37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Data!K38:N38</xm:f>
              <xm:sqref>AY38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Data!C38:F38</xm:f>
              <xm:sqref>AZ38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Data!G38:J38</xm:f>
              <xm:sqref>BA38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Data!O38:R38</xm:f>
              <xm:sqref>BO38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Data!S38:V38</xm:f>
              <xm:sqref>BP38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Data!W38:Z38</xm:f>
              <xm:sqref>BQ38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Data!K39:N39</xm:f>
              <xm:sqref>AY39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Data!C39:F39</xm:f>
              <xm:sqref>AZ39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Data!G39:J39</xm:f>
              <xm:sqref>BA39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Data!O39:R39</xm:f>
              <xm:sqref>BO39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Data!S39:V39</xm:f>
              <xm:sqref>BP39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Data!W39:Z39</xm:f>
              <xm:sqref>BQ39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Data!K40:N40</xm:f>
              <xm:sqref>AY40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Data!C40:F40</xm:f>
              <xm:sqref>AZ40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Data!G40:J40</xm:f>
              <xm:sqref>BA40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Data!O40:R40</xm:f>
              <xm:sqref>BO40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Data!S40:V40</xm:f>
              <xm:sqref>BP40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Data!W40:Z40</xm:f>
              <xm:sqref>BQ40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Data!K41:N41</xm:f>
              <xm:sqref>AY41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Data!C41:F41</xm:f>
              <xm:sqref>AZ41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Data!G41:J41</xm:f>
              <xm:sqref>BA41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Data!O41:R41</xm:f>
              <xm:sqref>BO41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Data!S41:V41</xm:f>
              <xm:sqref>BP41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Data!W41:Z41</xm:f>
              <xm:sqref>BQ41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Data!K42:N42</xm:f>
              <xm:sqref>AY42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Data!C42:F42</xm:f>
              <xm:sqref>AZ42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Data!G42:J42</xm:f>
              <xm:sqref>BA42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Data!O42:R42</xm:f>
              <xm:sqref>BO42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Data!S42:V42</xm:f>
              <xm:sqref>BP42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Data!W42:Z42</xm:f>
              <xm:sqref>BQ42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Data!K43:N43</xm:f>
              <xm:sqref>AY43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Data!C43:F43</xm:f>
              <xm:sqref>AZ43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Data!G43:J43</xm:f>
              <xm:sqref>BA43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Data!O43:R43</xm:f>
              <xm:sqref>BO43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Data!S43:V43</xm:f>
              <xm:sqref>BP43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Data!W43:Z43</xm:f>
              <xm:sqref>BQ43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Data!K44:N44</xm:f>
              <xm:sqref>AY44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Data!C44:F44</xm:f>
              <xm:sqref>AZ44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Data!G44:J44</xm:f>
              <xm:sqref>BA44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Data!O44:R44</xm:f>
              <xm:sqref>BO44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Data!S44:V44</xm:f>
              <xm:sqref>BP44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Data!W44:Z44</xm:f>
              <xm:sqref>BQ44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Data!K45:N45</xm:f>
              <xm:sqref>AY45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Data!C45:F45</xm:f>
              <xm:sqref>AZ45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Data!G45:J45</xm:f>
              <xm:sqref>BA45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Data!O45:R45</xm:f>
              <xm:sqref>BO45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Data!S45:V45</xm:f>
              <xm:sqref>BP45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Data!W45:Z45</xm:f>
              <xm:sqref>BQ45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Data!K46:N46</xm:f>
              <xm:sqref>AY46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Data!C46:F46</xm:f>
              <xm:sqref>AZ46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Data!G46:J46</xm:f>
              <xm:sqref>BA46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Data!O46:R46</xm:f>
              <xm:sqref>BO46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Data!S46:V46</xm:f>
              <xm:sqref>BP46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Data!W46:Z46</xm:f>
              <xm:sqref>BQ46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Data!K47:N47</xm:f>
              <xm:sqref>AY47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Data!C47:F47</xm:f>
              <xm:sqref>AZ47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Data!G47:J47</xm:f>
              <xm:sqref>BA47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Data!O47:R47</xm:f>
              <xm:sqref>BO47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Data!S47:V47</xm:f>
              <xm:sqref>BP47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Data!W47:Z47</xm:f>
              <xm:sqref>BQ47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Data!K48:N48</xm:f>
              <xm:sqref>AY48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Data!C48:F48</xm:f>
              <xm:sqref>AZ48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Data!G48:J48</xm:f>
              <xm:sqref>BA48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Data!O48:R48</xm:f>
              <xm:sqref>BO48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Data!S48:V48</xm:f>
              <xm:sqref>BP48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Data!W48:Z48</xm:f>
              <xm:sqref>BQ48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Data!K49:N49</xm:f>
              <xm:sqref>AY49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Data!C49:F49</xm:f>
              <xm:sqref>AZ49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Data!G49:J49</xm:f>
              <xm:sqref>BA49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Data!O49:R49</xm:f>
              <xm:sqref>BO49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Data!S49:V49</xm:f>
              <xm:sqref>BP49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Data!W49:Z49</xm:f>
              <xm:sqref>BQ49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Data!K50:N50</xm:f>
              <xm:sqref>AY50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Data!C50:F50</xm:f>
              <xm:sqref>AZ50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Data!G50:J50</xm:f>
              <xm:sqref>BA50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Data!O50:R50</xm:f>
              <xm:sqref>BO50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Data!S50:V50</xm:f>
              <xm:sqref>BP50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Data!W50:Z50</xm:f>
              <xm:sqref>BQ50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Data!K51:N51</xm:f>
              <xm:sqref>AY51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Data!C51:F51</xm:f>
              <xm:sqref>AZ51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Data!G51:J51</xm:f>
              <xm:sqref>BA51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Data!O51:R51</xm:f>
              <xm:sqref>BO51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Data!S51:V51</xm:f>
              <xm:sqref>BP51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Data!W51:Z51</xm:f>
              <xm:sqref>BQ51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Data!K52:N52</xm:f>
              <xm:sqref>AY52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Data!C52:F52</xm:f>
              <xm:sqref>AZ52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Data!G52:J52</xm:f>
              <xm:sqref>BA52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Data!O52:R52</xm:f>
              <xm:sqref>BO52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Data!S52:V52</xm:f>
              <xm:sqref>BP52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Data!W52:Z52</xm:f>
              <xm:sqref>BQ52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Data!K53:N53</xm:f>
              <xm:sqref>AY53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Data!C53:F53</xm:f>
              <xm:sqref>AZ53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Data!G53:J53</xm:f>
              <xm:sqref>BA53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Data!O53:R53</xm:f>
              <xm:sqref>BO53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Data!S53:V53</xm:f>
              <xm:sqref>BP53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Data!W53:Z53</xm:f>
              <xm:sqref>BQ53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Data!K54:N54</xm:f>
              <xm:sqref>AY54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Data!C54:F54</xm:f>
              <xm:sqref>AZ54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Data!G54:J54</xm:f>
              <xm:sqref>BA54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Data!O54:R54</xm:f>
              <xm:sqref>BO54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Data!S54:V54</xm:f>
              <xm:sqref>BP54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Data!W54:Z54</xm:f>
              <xm:sqref>BQ54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Data!K55:N55</xm:f>
              <xm:sqref>AY55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Data!C55:F55</xm:f>
              <xm:sqref>AZ55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Data!G55:J55</xm:f>
              <xm:sqref>BA55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Data!O55:R55</xm:f>
              <xm:sqref>BO55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Data!S55:V55</xm:f>
              <xm:sqref>BP55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Data!W55:Z55</xm:f>
              <xm:sqref>BQ55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Data!K56:N56</xm:f>
              <xm:sqref>AY56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Data!C56:F56</xm:f>
              <xm:sqref>AZ56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Data!G56:J56</xm:f>
              <xm:sqref>BA56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Data!O56:R56</xm:f>
              <xm:sqref>BO56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Data!S56:V56</xm:f>
              <xm:sqref>BP56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Data!W56:Z56</xm:f>
              <xm:sqref>BQ56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Data!K57:N57</xm:f>
              <xm:sqref>AY57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Data!C57:F57</xm:f>
              <xm:sqref>AZ57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Data!G57:J57</xm:f>
              <xm:sqref>BA57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Data!O57:R57</xm:f>
              <xm:sqref>BO57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Data!S57:V57</xm:f>
              <xm:sqref>BP57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Data!W57:Z57</xm:f>
              <xm:sqref>BQ57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Data!K58:N58</xm:f>
              <xm:sqref>AY58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Data!C58:F58</xm:f>
              <xm:sqref>AZ58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Data!G58:J58</xm:f>
              <xm:sqref>BA58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Data!O58:R58</xm:f>
              <xm:sqref>BO58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Data!S58:V58</xm:f>
              <xm:sqref>BP58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Data!W58:Z58</xm:f>
              <xm:sqref>BQ58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Data!K59:N59</xm:f>
              <xm:sqref>AY59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Data!C59:F59</xm:f>
              <xm:sqref>AZ59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Data!G59:J59</xm:f>
              <xm:sqref>BA59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Data!O59:R59</xm:f>
              <xm:sqref>BO59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Data!S59:V59</xm:f>
              <xm:sqref>BP59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Data!W59:Z59</xm:f>
              <xm:sqref>BQ59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Data!K60:N60</xm:f>
              <xm:sqref>AY60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Data!C60:F60</xm:f>
              <xm:sqref>AZ60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Data!G60:J60</xm:f>
              <xm:sqref>BA60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Data!O60:R60</xm:f>
              <xm:sqref>BO60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Data!S60:V60</xm:f>
              <xm:sqref>BP60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Data!W60:Z60</xm:f>
              <xm:sqref>BQ60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Data!K61:N61</xm:f>
              <xm:sqref>AY61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Data!C61:F61</xm:f>
              <xm:sqref>AZ61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Data!G61:J61</xm:f>
              <xm:sqref>BA61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Data!O61:R61</xm:f>
              <xm:sqref>BO61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Data!S61:V61</xm:f>
              <xm:sqref>BP61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Data!W61:Z61</xm:f>
              <xm:sqref>BQ61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Data!K62:N62</xm:f>
              <xm:sqref>AY62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Data!C62:F62</xm:f>
              <xm:sqref>AZ62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Data!G62:J62</xm:f>
              <xm:sqref>BA62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Data!O62:R62</xm:f>
              <xm:sqref>BO62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Data!S62:V62</xm:f>
              <xm:sqref>BP62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Data!W62:Z62</xm:f>
              <xm:sqref>BQ62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Data!K63:N63</xm:f>
              <xm:sqref>AY63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Data!C63:F63</xm:f>
              <xm:sqref>AZ63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Data!G63:J63</xm:f>
              <xm:sqref>BA63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Data!O63:R63</xm:f>
              <xm:sqref>BO63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Data!S63:V63</xm:f>
              <xm:sqref>BP63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Data!W63:Z63</xm:f>
              <xm:sqref>BQ63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Data!K64:N64</xm:f>
              <xm:sqref>AY64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Data!C64:F64</xm:f>
              <xm:sqref>AZ64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Data!G64:J64</xm:f>
              <xm:sqref>BA64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Data!O64:R64</xm:f>
              <xm:sqref>BO64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Data!S64:V64</xm:f>
              <xm:sqref>BP64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Data!W64:Z64</xm:f>
              <xm:sqref>BQ64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Data!K65:N65</xm:f>
              <xm:sqref>AY65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Data!C65:F65</xm:f>
              <xm:sqref>AZ65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Data!G65:J65</xm:f>
              <xm:sqref>BA65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Data!O65:R65</xm:f>
              <xm:sqref>BO65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Data!S65:V65</xm:f>
              <xm:sqref>BP65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Data!W65:Z65</xm:f>
              <xm:sqref>BQ65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Data!K66:N66</xm:f>
              <xm:sqref>AY66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Data!C66:F66</xm:f>
              <xm:sqref>AZ66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Data!G66:J66</xm:f>
              <xm:sqref>BA66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Data!O66:R66</xm:f>
              <xm:sqref>BO66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Data!S66:V66</xm:f>
              <xm:sqref>BP66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Data!W66:Z66</xm:f>
              <xm:sqref>BQ66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Data!K67:N67</xm:f>
              <xm:sqref>AY67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Data!C67:F67</xm:f>
              <xm:sqref>AZ67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Data!G67:J67</xm:f>
              <xm:sqref>BA67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Data!O67:R67</xm:f>
              <xm:sqref>BO67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Data!S67:V67</xm:f>
              <xm:sqref>BP67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Data!W67:Z67</xm:f>
              <xm:sqref>BQ67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Data!K68:N68</xm:f>
              <xm:sqref>AY68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Data!C68:F68</xm:f>
              <xm:sqref>AZ68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Data!G68:J68</xm:f>
              <xm:sqref>BA68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Data!O68:R68</xm:f>
              <xm:sqref>BO68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Data!S68:V68</xm:f>
              <xm:sqref>BP68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Data!W68:Z68</xm:f>
              <xm:sqref>BQ68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Data!K69:N69</xm:f>
              <xm:sqref>AY69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Data!C69:F69</xm:f>
              <xm:sqref>AZ69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Data!G69:J69</xm:f>
              <xm:sqref>BA69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Data!O69:R69</xm:f>
              <xm:sqref>BO69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Data!S69:V69</xm:f>
              <xm:sqref>BP69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Data!W69:Z69</xm:f>
              <xm:sqref>BQ69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Data!K70:N70</xm:f>
              <xm:sqref>AY70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Data!C70:F70</xm:f>
              <xm:sqref>AZ70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Data!G70:J70</xm:f>
              <xm:sqref>BA70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Data!O70:R70</xm:f>
              <xm:sqref>BO70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Data!S70:V70</xm:f>
              <xm:sqref>BP70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Data!W70:Z70</xm:f>
              <xm:sqref>BQ70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Data!K71:N71</xm:f>
              <xm:sqref>AY71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Data!C71:F71</xm:f>
              <xm:sqref>AZ71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Data!G71:J71</xm:f>
              <xm:sqref>BA71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Data!O71:R71</xm:f>
              <xm:sqref>BO71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Data!S71:V71</xm:f>
              <xm:sqref>BP71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Data!W71:Z71</xm:f>
              <xm:sqref>BQ71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Data!K72:N72</xm:f>
              <xm:sqref>AY72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Data!C72:F72</xm:f>
              <xm:sqref>AZ72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Data!G72:J72</xm:f>
              <xm:sqref>BA72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Data!O72:R72</xm:f>
              <xm:sqref>BO72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Data!S72:V72</xm:f>
              <xm:sqref>BP72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Data!W72:Z72</xm:f>
              <xm:sqref>BQ72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Data!K73:N73</xm:f>
              <xm:sqref>AY73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Data!C73:F73</xm:f>
              <xm:sqref>AZ73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Data!G73:J73</xm:f>
              <xm:sqref>BA73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Data!O73:R73</xm:f>
              <xm:sqref>BO73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Data!S73:V73</xm:f>
              <xm:sqref>BP73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Data!W73:Z73</xm:f>
              <xm:sqref>BQ73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Data!K74:N74</xm:f>
              <xm:sqref>AY74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Data!C74:F74</xm:f>
              <xm:sqref>AZ74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Data!G74:J74</xm:f>
              <xm:sqref>BA74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Data!O74:R74</xm:f>
              <xm:sqref>BO74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Data!S74:V74</xm:f>
              <xm:sqref>BP74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Data!W74:Z74</xm:f>
              <xm:sqref>BQ74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Data!K75:N75</xm:f>
              <xm:sqref>AY75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Data!C75:F75</xm:f>
              <xm:sqref>AZ75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Data!G75:J75</xm:f>
              <xm:sqref>BA75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Data!O75:R75</xm:f>
              <xm:sqref>BO75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Data!S75:V75</xm:f>
              <xm:sqref>BP75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Data!W75:Z75</xm:f>
              <xm:sqref>BQ75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Data!K76:N76</xm:f>
              <xm:sqref>AY76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Data!C76:F76</xm:f>
              <xm:sqref>AZ76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Data!G76:J76</xm:f>
              <xm:sqref>BA76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Data!O76:R76</xm:f>
              <xm:sqref>BO76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Data!S76:V76</xm:f>
              <xm:sqref>BP76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Data!W76:Z76</xm:f>
              <xm:sqref>BQ76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Data!K77:N77</xm:f>
              <xm:sqref>AY77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Data!C77:F77</xm:f>
              <xm:sqref>AZ77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Data!G77:J77</xm:f>
              <xm:sqref>BA77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Data!O77:R77</xm:f>
              <xm:sqref>BO77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Data!S77:V77</xm:f>
              <xm:sqref>BP77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Data!W77:Z77</xm:f>
              <xm:sqref>BQ77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Data!K78:N78</xm:f>
              <xm:sqref>AY78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Data!C78:F78</xm:f>
              <xm:sqref>AZ78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Data!G78:J78</xm:f>
              <xm:sqref>BA78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Data!O78:R78</xm:f>
              <xm:sqref>BO78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Data!S78:V78</xm:f>
              <xm:sqref>BP78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Data!W78:Z78</xm:f>
              <xm:sqref>BQ78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Data!K79:N79</xm:f>
              <xm:sqref>AY79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Data!C79:F79</xm:f>
              <xm:sqref>AZ79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Data!G79:J79</xm:f>
              <xm:sqref>BA79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Data!O79:R79</xm:f>
              <xm:sqref>BO79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Data!S79:V79</xm:f>
              <xm:sqref>BP79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Data!W79:Z79</xm:f>
              <xm:sqref>BQ79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Data!K80:N80</xm:f>
              <xm:sqref>AY80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Data!C80:F80</xm:f>
              <xm:sqref>AZ80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Data!G80:J80</xm:f>
              <xm:sqref>BA80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Data!O80:R80</xm:f>
              <xm:sqref>BO80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Data!S80:V80</xm:f>
              <xm:sqref>BP80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Data!W80:Z80</xm:f>
              <xm:sqref>BQ80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Data!K81:N81</xm:f>
              <xm:sqref>AY81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Data!C81:F81</xm:f>
              <xm:sqref>AZ81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Data!G81:J81</xm:f>
              <xm:sqref>BA81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Data!O81:R81</xm:f>
              <xm:sqref>BO81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Data!S81:V81</xm:f>
              <xm:sqref>BP81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Data!W81:Z81</xm:f>
              <xm:sqref>BQ81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Data!K82:N82</xm:f>
              <xm:sqref>AY82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Data!C82:F82</xm:f>
              <xm:sqref>AZ82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Data!G82:J82</xm:f>
              <xm:sqref>BA82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Data!O82:R82</xm:f>
              <xm:sqref>BO82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Data!S82:V82</xm:f>
              <xm:sqref>BP82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Data!W82:Z82</xm:f>
              <xm:sqref>BQ82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Data!K83:N83</xm:f>
              <xm:sqref>AY83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Data!C83:F83</xm:f>
              <xm:sqref>AZ83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Data!G83:J83</xm:f>
              <xm:sqref>BA83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Data!O83:R83</xm:f>
              <xm:sqref>BO83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Data!S83:V83</xm:f>
              <xm:sqref>BP83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Data!W83:Z83</xm:f>
              <xm:sqref>BQ83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Data!K84:N84</xm:f>
              <xm:sqref>AY84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Data!C84:F84</xm:f>
              <xm:sqref>AZ84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Data!G84:J84</xm:f>
              <xm:sqref>BA84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Data!O84:R84</xm:f>
              <xm:sqref>BO84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Data!S84:V84</xm:f>
              <xm:sqref>BP84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Data!W84:Z84</xm:f>
              <xm:sqref>BQ84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Data!K85:N85</xm:f>
              <xm:sqref>AY85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Data!C85:F85</xm:f>
              <xm:sqref>AZ85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Data!G85:J85</xm:f>
              <xm:sqref>BA85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Data!O85:R85</xm:f>
              <xm:sqref>BO85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Data!S85:V85</xm:f>
              <xm:sqref>BP85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Data!W85:Z85</xm:f>
              <xm:sqref>BQ85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Data!K86:N86</xm:f>
              <xm:sqref>AY86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Data!C86:F86</xm:f>
              <xm:sqref>AZ86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Data!G86:J86</xm:f>
              <xm:sqref>BA86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Data!O86:R86</xm:f>
              <xm:sqref>BO86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Data!S86:V86</xm:f>
              <xm:sqref>BP86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Data!W86:Z86</xm:f>
              <xm:sqref>BQ86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Data!K87:N87</xm:f>
              <xm:sqref>AY87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Data!C87:F87</xm:f>
              <xm:sqref>AZ87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Data!G87:J87</xm:f>
              <xm:sqref>BA87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Data!O87:R87</xm:f>
              <xm:sqref>BO87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Data!S87:V87</xm:f>
              <xm:sqref>BP87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Data!W87:Z87</xm:f>
              <xm:sqref>BQ87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Data!K88:N88</xm:f>
              <xm:sqref>AY88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Data!C88:F88</xm:f>
              <xm:sqref>AZ88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Data!G88:J88</xm:f>
              <xm:sqref>BA88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Data!O88:R88</xm:f>
              <xm:sqref>BO88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Data!S88:V88</xm:f>
              <xm:sqref>BP88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Data!W88:Z88</xm:f>
              <xm:sqref>BQ88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Data!K89:N89</xm:f>
              <xm:sqref>AY89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Data!C89:F89</xm:f>
              <xm:sqref>AZ89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Data!G89:J89</xm:f>
              <xm:sqref>BA89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Data!O89:R89</xm:f>
              <xm:sqref>BO89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Data!S89:V89</xm:f>
              <xm:sqref>BP89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Data!W89:Z89</xm:f>
              <xm:sqref>BQ89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Data!K90:N90</xm:f>
              <xm:sqref>AY90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Data!C90:F90</xm:f>
              <xm:sqref>AZ90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Data!G90:J90</xm:f>
              <xm:sqref>BA90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Data!O90:R90</xm:f>
              <xm:sqref>BO90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Data!S90:V90</xm:f>
              <xm:sqref>BP90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Data!W90:Z90</xm:f>
              <xm:sqref>BQ90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Data!K91:N91</xm:f>
              <xm:sqref>AY91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Data!C91:F91</xm:f>
              <xm:sqref>AZ91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Data!G91:J91</xm:f>
              <xm:sqref>BA91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Data!O91:R91</xm:f>
              <xm:sqref>BO91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Data!S91:V91</xm:f>
              <xm:sqref>BP91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Data!W91:Z91</xm:f>
              <xm:sqref>BQ91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Data!K92:N92</xm:f>
              <xm:sqref>AY92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Data!C92:F92</xm:f>
              <xm:sqref>AZ92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Data!G92:J92</xm:f>
              <xm:sqref>BA92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Data!O92:R92</xm:f>
              <xm:sqref>BO92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Data!S92:V92</xm:f>
              <xm:sqref>BP92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Data!W92:Z92</xm:f>
              <xm:sqref>BQ92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Data!K93:N93</xm:f>
              <xm:sqref>AY93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Data!C93:F93</xm:f>
              <xm:sqref>AZ93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Data!G93:J93</xm:f>
              <xm:sqref>BA93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Data!O93:R93</xm:f>
              <xm:sqref>BO93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Data!S93:V93</xm:f>
              <xm:sqref>BP93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Data!W93:Z93</xm:f>
              <xm:sqref>BQ93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Data!K94:N94</xm:f>
              <xm:sqref>AY94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Data!C94:F94</xm:f>
              <xm:sqref>AZ94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Data!G94:J94</xm:f>
              <xm:sqref>BA94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Data!O94:R94</xm:f>
              <xm:sqref>BO94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Data!S94:V94</xm:f>
              <xm:sqref>BP94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Data!W94:Z94</xm:f>
              <xm:sqref>BQ94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Data!K95:N95</xm:f>
              <xm:sqref>AY95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Data!C95:F95</xm:f>
              <xm:sqref>AZ95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Data!G95:J95</xm:f>
              <xm:sqref>BA95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Data!O95:R95</xm:f>
              <xm:sqref>BO95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Data!S95:V95</xm:f>
              <xm:sqref>BP95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Data!W95:Z95</xm:f>
              <xm:sqref>BQ95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Data!K96:N96</xm:f>
              <xm:sqref>AY96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Data!C96:F96</xm:f>
              <xm:sqref>AZ96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Data!G96:J96</xm:f>
              <xm:sqref>BA96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Data!O96:R96</xm:f>
              <xm:sqref>BO96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Data!S96:V96</xm:f>
              <xm:sqref>BP96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Data!W96:Z96</xm:f>
              <xm:sqref>BQ96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Data!K97:N97</xm:f>
              <xm:sqref>AY97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Data!C97:F97</xm:f>
              <xm:sqref>AZ97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Data!G97:J97</xm:f>
              <xm:sqref>BA97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Data!O97:R97</xm:f>
              <xm:sqref>BO97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Data!S97:V97</xm:f>
              <xm:sqref>BP97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Data!W97:Z97</xm:f>
              <xm:sqref>BQ97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Data!K98:N98</xm:f>
              <xm:sqref>AY98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Data!C98:F98</xm:f>
              <xm:sqref>AZ98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Data!G98:J98</xm:f>
              <xm:sqref>BA98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Data!O98:R98</xm:f>
              <xm:sqref>BO98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Data!S98:V98</xm:f>
              <xm:sqref>BP98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Data!W98:Z98</xm:f>
              <xm:sqref>BQ98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Data!K99:N99</xm:f>
              <xm:sqref>AY99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Data!C99:F99</xm:f>
              <xm:sqref>AZ99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Data!G99:J99</xm:f>
              <xm:sqref>BA99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Data!O99:R99</xm:f>
              <xm:sqref>BO99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Data!S99:V99</xm:f>
              <xm:sqref>BP99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Data!W99:Z99</xm:f>
              <xm:sqref>BQ99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Data!K100:N100</xm:f>
              <xm:sqref>AY100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Data!C100:F100</xm:f>
              <xm:sqref>AZ100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Data!G100:J100</xm:f>
              <xm:sqref>BA100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Data!O100:R100</xm:f>
              <xm:sqref>BO100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Data!S100:V100</xm:f>
              <xm:sqref>BP100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Data!W100:Z100</xm:f>
              <xm:sqref>BQ100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Data!K101:N101</xm:f>
              <xm:sqref>AY101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Data!C101:F101</xm:f>
              <xm:sqref>AZ101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Data!G101:J101</xm:f>
              <xm:sqref>BA101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Data!O101:R101</xm:f>
              <xm:sqref>BO101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Data!S101:V101</xm:f>
              <xm:sqref>BP101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Data!W101:Z101</xm:f>
              <xm:sqref>BQ101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Data!K102:N102</xm:f>
              <xm:sqref>AY102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Data!C102:F102</xm:f>
              <xm:sqref>AZ102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Data!G102:J102</xm:f>
              <xm:sqref>BA102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Data!O102:R102</xm:f>
              <xm:sqref>BO102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Data!S102:V102</xm:f>
              <xm:sqref>BP102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Data!W102:Z102</xm:f>
              <xm:sqref>BQ102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Data!K103:N103</xm:f>
              <xm:sqref>AY103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Data!C103:F103</xm:f>
              <xm:sqref>AZ103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Data!G103:J103</xm:f>
              <xm:sqref>BA103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Data!O103:R103</xm:f>
              <xm:sqref>BO103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Data!S103:V103</xm:f>
              <xm:sqref>BP103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Data!W103:Z103</xm:f>
              <xm:sqref>BQ103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Data!K104:N104</xm:f>
              <xm:sqref>AY104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Data!C104:F104</xm:f>
              <xm:sqref>AZ104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Data!G104:J104</xm:f>
              <xm:sqref>BA104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Data!O104:R104</xm:f>
              <xm:sqref>BO104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Data!S104:V104</xm:f>
              <xm:sqref>BP104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Data!W104:Z104</xm:f>
              <xm:sqref>BQ104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Data!K105:N105</xm:f>
              <xm:sqref>AY105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Data!C105:F105</xm:f>
              <xm:sqref>AZ105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Data!G105:J105</xm:f>
              <xm:sqref>BA105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Data!O105:R105</xm:f>
              <xm:sqref>BO105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Data!S105:V105</xm:f>
              <xm:sqref>BP105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Data!W105:Z105</xm:f>
              <xm:sqref>BQ105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Data!K106:N106</xm:f>
              <xm:sqref>AY106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Data!C106:F106</xm:f>
              <xm:sqref>AZ106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Data!G106:J106</xm:f>
              <xm:sqref>BA106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Data!O106:R106</xm:f>
              <xm:sqref>BO106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Data!S106:V106</xm:f>
              <xm:sqref>BP106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Data!W106:Z106</xm:f>
              <xm:sqref>BQ106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Data!K107:N107</xm:f>
              <xm:sqref>AY107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Data!C107:F107</xm:f>
              <xm:sqref>AZ107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Data!G107:J107</xm:f>
              <xm:sqref>BA107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Data!O107:R107</xm:f>
              <xm:sqref>BO107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Data!S107:V107</xm:f>
              <xm:sqref>BP107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Data!W107:Z107</xm:f>
              <xm:sqref>BQ107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Data!K108:N108</xm:f>
              <xm:sqref>AY108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Data!C108:F108</xm:f>
              <xm:sqref>AZ108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Data!G108:J108</xm:f>
              <xm:sqref>BA108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Data!O108:R108</xm:f>
              <xm:sqref>BO108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Data!S108:V108</xm:f>
              <xm:sqref>BP108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Data!W108:Z108</xm:f>
              <xm:sqref>BQ108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Data!K109:N109</xm:f>
              <xm:sqref>AY109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Data!C109:F109</xm:f>
              <xm:sqref>AZ109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Data!G109:J109</xm:f>
              <xm:sqref>BA109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Data!O109:R109</xm:f>
              <xm:sqref>BO109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Data!S109:V109</xm:f>
              <xm:sqref>BP109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Data!W109:Z109</xm:f>
              <xm:sqref>BQ109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Data!K110:N110</xm:f>
              <xm:sqref>AY110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Data!C110:F110</xm:f>
              <xm:sqref>AZ110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Data!G110:J110</xm:f>
              <xm:sqref>BA110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Data!O110:R110</xm:f>
              <xm:sqref>BO110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Data!S110:V110</xm:f>
              <xm:sqref>BP110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Data!W110:Z110</xm:f>
              <xm:sqref>BQ110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Data!K111:N111</xm:f>
              <xm:sqref>AY111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Data!C111:F111</xm:f>
              <xm:sqref>AZ111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Data!G111:J111</xm:f>
              <xm:sqref>BA111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Data!O111:R111</xm:f>
              <xm:sqref>BO111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Data!S111:V111</xm:f>
              <xm:sqref>BP111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Data!W111:Z111</xm:f>
              <xm:sqref>BQ111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Data!K112:N112</xm:f>
              <xm:sqref>AY112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Data!C112:F112</xm:f>
              <xm:sqref>AZ112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Data!G112:J112</xm:f>
              <xm:sqref>BA112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Data!O112:R112</xm:f>
              <xm:sqref>BO112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Data!S112:V112</xm:f>
              <xm:sqref>BP112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Data!W112:Z112</xm:f>
              <xm:sqref>BQ112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Data!K113:N113</xm:f>
              <xm:sqref>AY113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Data!C113:F113</xm:f>
              <xm:sqref>AZ113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Data!G113:J113</xm:f>
              <xm:sqref>BA113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Data!O113:R113</xm:f>
              <xm:sqref>BO113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Data!S113:V113</xm:f>
              <xm:sqref>BP113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Data!W113:Z113</xm:f>
              <xm:sqref>BQ113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Data!K114:N114</xm:f>
              <xm:sqref>AY114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Data!C114:F114</xm:f>
              <xm:sqref>AZ114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Data!G114:J114</xm:f>
              <xm:sqref>BA114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Data!O114:R114</xm:f>
              <xm:sqref>BO114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Data!S114:V114</xm:f>
              <xm:sqref>BP114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Data!W114:Z114</xm:f>
              <xm:sqref>BQ114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Data!K115:N115</xm:f>
              <xm:sqref>AY115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Data!C115:F115</xm:f>
              <xm:sqref>AZ115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Data!G115:J115</xm:f>
              <xm:sqref>BA115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Data!O115:R115</xm:f>
              <xm:sqref>BO115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Data!S115:V115</xm:f>
              <xm:sqref>BP115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Data!W115:Z115</xm:f>
              <xm:sqref>BQ115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Data!K116:N116</xm:f>
              <xm:sqref>AY116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Data!C116:F116</xm:f>
              <xm:sqref>AZ116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Data!G116:J116</xm:f>
              <xm:sqref>BA116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Data!O116:R116</xm:f>
              <xm:sqref>BO116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Data!S116:V116</xm:f>
              <xm:sqref>BP116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Data!W116:Z116</xm:f>
              <xm:sqref>BQ116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Data!K117:N117</xm:f>
              <xm:sqref>AY117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Data!C117:F117</xm:f>
              <xm:sqref>AZ117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Data!G117:J117</xm:f>
              <xm:sqref>BA117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Data!O117:R117</xm:f>
              <xm:sqref>BO117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Data!S117:V117</xm:f>
              <xm:sqref>BP117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Data!W117:Z117</xm:f>
              <xm:sqref>BQ117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Data!K118:N118</xm:f>
              <xm:sqref>AY118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Data!C118:F118</xm:f>
              <xm:sqref>AZ118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Data!G118:J118</xm:f>
              <xm:sqref>BA118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Data!O118:R118</xm:f>
              <xm:sqref>BO118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Data!S118:V118</xm:f>
              <xm:sqref>BP118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Data!W118:Z118</xm:f>
              <xm:sqref>BQ118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Data!K119:N119</xm:f>
              <xm:sqref>AY119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Data!C119:F119</xm:f>
              <xm:sqref>AZ119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Data!G119:J119</xm:f>
              <xm:sqref>BA119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Data!O119:R119</xm:f>
              <xm:sqref>BO119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Data!S119:V119</xm:f>
              <xm:sqref>BP119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Data!W119:Z119</xm:f>
              <xm:sqref>BQ119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Data!K120:N120</xm:f>
              <xm:sqref>AY120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Data!C120:F120</xm:f>
              <xm:sqref>AZ120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Data!G120:J120</xm:f>
              <xm:sqref>BA120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Data!O120:R120</xm:f>
              <xm:sqref>BO120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Data!S120:V120</xm:f>
              <xm:sqref>BP120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Data!W120:Z120</xm:f>
              <xm:sqref>BQ120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Data!K121:N121</xm:f>
              <xm:sqref>AY121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Data!C121:F121</xm:f>
              <xm:sqref>AZ121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Data!G121:J121</xm:f>
              <xm:sqref>BA121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Data!O121:R121</xm:f>
              <xm:sqref>BO121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Data!S121:V121</xm:f>
              <xm:sqref>BP121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Data!W121:Z121</xm:f>
              <xm:sqref>BQ121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Data!K122:N122</xm:f>
              <xm:sqref>AY122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Data!C122:F122</xm:f>
              <xm:sqref>AZ122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Data!G122:J122</xm:f>
              <xm:sqref>BA122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Data!O122:R122</xm:f>
              <xm:sqref>BO122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Data!S122:V122</xm:f>
              <xm:sqref>BP122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Data!W122:Z122</xm:f>
              <xm:sqref>BQ122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Data!K123:N123</xm:f>
              <xm:sqref>AY123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Data!C123:F123</xm:f>
              <xm:sqref>AZ123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Data!G123:J123</xm:f>
              <xm:sqref>BA123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Data!O123:R123</xm:f>
              <xm:sqref>BO123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Data!S123:V123</xm:f>
              <xm:sqref>BP123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Data!W123:Z123</xm:f>
              <xm:sqref>BQ123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Data!K124:N124</xm:f>
              <xm:sqref>AY124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Data!C124:F124</xm:f>
              <xm:sqref>AZ124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Data!G124:J124</xm:f>
              <xm:sqref>BA124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Data!O124:R124</xm:f>
              <xm:sqref>BO124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Data!S124:V124</xm:f>
              <xm:sqref>BP124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Data!W124:Z124</xm:f>
              <xm:sqref>BQ124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Data!K125:N125</xm:f>
              <xm:sqref>AY125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Data!C125:F125</xm:f>
              <xm:sqref>AZ125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Data!G125:J125</xm:f>
              <xm:sqref>BA125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Data!O125:R125</xm:f>
              <xm:sqref>BO125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Data!S125:V125</xm:f>
              <xm:sqref>BP125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Data!W125:Z125</xm:f>
              <xm:sqref>BQ125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Data!K126:N126</xm:f>
              <xm:sqref>AY126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Data!C126:F126</xm:f>
              <xm:sqref>AZ126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Data!G126:J126</xm:f>
              <xm:sqref>BA126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Data!O126:R126</xm:f>
              <xm:sqref>BO126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Data!S126:V126</xm:f>
              <xm:sqref>BP126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Data!W126:Z126</xm:f>
              <xm:sqref>BQ126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Data!K127:N127</xm:f>
              <xm:sqref>AY127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Data!C127:F127</xm:f>
              <xm:sqref>AZ127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Data!G127:J127</xm:f>
              <xm:sqref>BA127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Data!O127:R127</xm:f>
              <xm:sqref>BO127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Data!S127:V127</xm:f>
              <xm:sqref>BP127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Data!W127:Z127</xm:f>
              <xm:sqref>BQ127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Data!K128:N128</xm:f>
              <xm:sqref>AY128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Data!C128:F128</xm:f>
              <xm:sqref>AZ128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Data!G128:J128</xm:f>
              <xm:sqref>BA128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Data!O128:R128</xm:f>
              <xm:sqref>BO128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Data!S128:V128</xm:f>
              <xm:sqref>BP128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Data!W128:Z128</xm:f>
              <xm:sqref>BQ128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Data!K129:N129</xm:f>
              <xm:sqref>AY129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Data!C129:F129</xm:f>
              <xm:sqref>AZ129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Data!G129:J129</xm:f>
              <xm:sqref>BA129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Data!O129:R129</xm:f>
              <xm:sqref>BO129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Data!S129:V129</xm:f>
              <xm:sqref>BP129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Data!W129:Z129</xm:f>
              <xm:sqref>BQ129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Data!K130:N130</xm:f>
              <xm:sqref>AY130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Data!C130:F130</xm:f>
              <xm:sqref>AZ130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Data!G130:J130</xm:f>
              <xm:sqref>BA130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Data!O130:R130</xm:f>
              <xm:sqref>BO130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Data!S130:V130</xm:f>
              <xm:sqref>BP130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Data!W130:Z130</xm:f>
              <xm:sqref>BQ130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Data!K131:N131</xm:f>
              <xm:sqref>AY131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Data!C131:F131</xm:f>
              <xm:sqref>AZ131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Data!G131:J131</xm:f>
              <xm:sqref>BA131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Data!O131:R131</xm:f>
              <xm:sqref>BO131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Data!S131:V131</xm:f>
              <xm:sqref>BP131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Data!W131:Z131</xm:f>
              <xm:sqref>BQ131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Data!K132:N132</xm:f>
              <xm:sqref>AY132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Data!C132:F132</xm:f>
              <xm:sqref>AZ132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Data!G132:J132</xm:f>
              <xm:sqref>BA132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Data!O132:R132</xm:f>
              <xm:sqref>BO132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Data!S132:V132</xm:f>
              <xm:sqref>BP132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Data!W132:Z132</xm:f>
              <xm:sqref>BQ132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Data!K133:N133</xm:f>
              <xm:sqref>AY133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Data!C133:F133</xm:f>
              <xm:sqref>AZ133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Data!G133:J133</xm:f>
              <xm:sqref>BA133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Data!O133:R133</xm:f>
              <xm:sqref>BO133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Data!S133:V133</xm:f>
              <xm:sqref>BP133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Data!W133:Z133</xm:f>
              <xm:sqref>BQ133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Data!K134:N134</xm:f>
              <xm:sqref>AY134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Data!C134:F134</xm:f>
              <xm:sqref>AZ134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Data!G134:J134</xm:f>
              <xm:sqref>BA134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Data!O134:R134</xm:f>
              <xm:sqref>BO134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Data!S134:V134</xm:f>
              <xm:sqref>BP134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Data!W134:Z134</xm:f>
              <xm:sqref>BQ134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Data!K135:N135</xm:f>
              <xm:sqref>AY135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Data!C135:F135</xm:f>
              <xm:sqref>AZ135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Data!G135:J135</xm:f>
              <xm:sqref>BA135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Data!O135:R135</xm:f>
              <xm:sqref>BO135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Data!S135:V135</xm:f>
              <xm:sqref>BP135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Data!W135:Z135</xm:f>
              <xm:sqref>BQ135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Data!K136:N136</xm:f>
              <xm:sqref>AY136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Data!C136:F136</xm:f>
              <xm:sqref>AZ136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Data!G136:J136</xm:f>
              <xm:sqref>BA136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Data!O136:R136</xm:f>
              <xm:sqref>BO136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Data!S136:V136</xm:f>
              <xm:sqref>BP136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Data!W136:Z136</xm:f>
              <xm:sqref>BQ136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Data!K137:N137</xm:f>
              <xm:sqref>AY137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Data!C137:F137</xm:f>
              <xm:sqref>AZ137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Data!G137:J137</xm:f>
              <xm:sqref>BA137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Data!O137:R137</xm:f>
              <xm:sqref>BO137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Data!S137:V137</xm:f>
              <xm:sqref>BP137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Data!W137:Z137</xm:f>
              <xm:sqref>BQ137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Data!K138:N138</xm:f>
              <xm:sqref>AY138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Data!C138:F138</xm:f>
              <xm:sqref>AZ138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Data!G138:J138</xm:f>
              <xm:sqref>BA138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Data!O138:R138</xm:f>
              <xm:sqref>BO138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Data!S138:V138</xm:f>
              <xm:sqref>BP138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Data!W138:Z138</xm:f>
              <xm:sqref>BQ138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Data!K139:N139</xm:f>
              <xm:sqref>AY139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Data!C139:F139</xm:f>
              <xm:sqref>AZ139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Data!G139:J139</xm:f>
              <xm:sqref>BA139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Data!O139:R139</xm:f>
              <xm:sqref>BO139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Data!S139:V139</xm:f>
              <xm:sqref>BP139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Data!W139:Z139</xm:f>
              <xm:sqref>BQ139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Data!K140:N140</xm:f>
              <xm:sqref>AY140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Data!C140:F140</xm:f>
              <xm:sqref>AZ140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Data!G140:J140</xm:f>
              <xm:sqref>BA140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Data!O140:R140</xm:f>
              <xm:sqref>BO140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Data!S140:V140</xm:f>
              <xm:sqref>BP140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Data!W140:Z140</xm:f>
              <xm:sqref>BQ140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Data!K141:N141</xm:f>
              <xm:sqref>AY141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Data!C141:F141</xm:f>
              <xm:sqref>AZ141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Data!G141:J141</xm:f>
              <xm:sqref>BA141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Data!O141:R141</xm:f>
              <xm:sqref>BO141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Data!S141:V141</xm:f>
              <xm:sqref>BP141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Data!W141:Z141</xm:f>
              <xm:sqref>BQ141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Data!K142:N142</xm:f>
              <xm:sqref>AY142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Data!C142:F142</xm:f>
              <xm:sqref>AZ142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Data!G142:J142</xm:f>
              <xm:sqref>BA142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Data!O142:R142</xm:f>
              <xm:sqref>BO142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Data!S142:V142</xm:f>
              <xm:sqref>BP142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Data!W142:Z142</xm:f>
              <xm:sqref>BQ142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Data!K143:N143</xm:f>
              <xm:sqref>AY143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Data!C143:F143</xm:f>
              <xm:sqref>AZ143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Data!G143:J143</xm:f>
              <xm:sqref>BA143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Data!O143:R143</xm:f>
              <xm:sqref>BO143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Data!S143:V143</xm:f>
              <xm:sqref>BP143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Data!W143:Z143</xm:f>
              <xm:sqref>BQ143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Data!K144:N144</xm:f>
              <xm:sqref>AY144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Data!C144:F144</xm:f>
              <xm:sqref>AZ144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Data!G144:J144</xm:f>
              <xm:sqref>BA144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Data!O144:R144</xm:f>
              <xm:sqref>BO144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Data!S144:V144</xm:f>
              <xm:sqref>BP144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Data!W144:Z144</xm:f>
              <xm:sqref>BQ144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Data!K145:N145</xm:f>
              <xm:sqref>AY145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Data!C145:F145</xm:f>
              <xm:sqref>AZ145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Data!G145:J145</xm:f>
              <xm:sqref>BA145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Data!O145:R145</xm:f>
              <xm:sqref>BO145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Data!S145:V145</xm:f>
              <xm:sqref>BP145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Data!W145:Z145</xm:f>
              <xm:sqref>BQ145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Data!K146:N146</xm:f>
              <xm:sqref>AY146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Data!C146:F146</xm:f>
              <xm:sqref>AZ146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Data!G146:J146</xm:f>
              <xm:sqref>BA146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Data!O146:R146</xm:f>
              <xm:sqref>BO146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Data!S146:V146</xm:f>
              <xm:sqref>BP146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Data!W146:Z146</xm:f>
              <xm:sqref>BQ146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Data!K147:N147</xm:f>
              <xm:sqref>AY147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Data!C147:F147</xm:f>
              <xm:sqref>AZ147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Data!G147:J147</xm:f>
              <xm:sqref>BA147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Data!O147:R147</xm:f>
              <xm:sqref>BO147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Data!S147:V147</xm:f>
              <xm:sqref>BP147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Data!W147:Z147</xm:f>
              <xm:sqref>BQ147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Data!K148:N148</xm:f>
              <xm:sqref>AY148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Data!C148:F148</xm:f>
              <xm:sqref>AZ148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Data!G148:J148</xm:f>
              <xm:sqref>BA148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Data!O148:R148</xm:f>
              <xm:sqref>BO148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Data!S148:V148</xm:f>
              <xm:sqref>BP148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Data!W148:Z148</xm:f>
              <xm:sqref>BQ148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Data!K149:N149</xm:f>
              <xm:sqref>AY149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Data!C149:F149</xm:f>
              <xm:sqref>AZ149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Data!G149:J149</xm:f>
              <xm:sqref>BA149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Data!O149:R149</xm:f>
              <xm:sqref>BO149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Data!S149:V149</xm:f>
              <xm:sqref>BP149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Data!W149:Z149</xm:f>
              <xm:sqref>BQ149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Data!K150:N150</xm:f>
              <xm:sqref>AY150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Data!C150:F150</xm:f>
              <xm:sqref>AZ150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Data!G150:J150</xm:f>
              <xm:sqref>BA150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Data!O150:R150</xm:f>
              <xm:sqref>BO150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Data!S150:V150</xm:f>
              <xm:sqref>BP150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Data!W150:Z150</xm:f>
              <xm:sqref>BQ150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Data!K151:N151</xm:f>
              <xm:sqref>AY151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Data!C151:F151</xm:f>
              <xm:sqref>AZ151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Data!G151:J151</xm:f>
              <xm:sqref>BA151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Data!O151:R151</xm:f>
              <xm:sqref>BO151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Data!S151:V151</xm:f>
              <xm:sqref>BP151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Data!W151:Z151</xm:f>
              <xm:sqref>BQ151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Data!K152:N152</xm:f>
              <xm:sqref>AY152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Data!C152:F152</xm:f>
              <xm:sqref>AZ152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Data!G152:J152</xm:f>
              <xm:sqref>BA152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Data!O152:R152</xm:f>
              <xm:sqref>BO152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Data!S152:V152</xm:f>
              <xm:sqref>BP152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Data!W152:Z152</xm:f>
              <xm:sqref>BQ152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Data!K153:N153</xm:f>
              <xm:sqref>AY153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Data!C153:F153</xm:f>
              <xm:sqref>AZ153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Data!G153:J153</xm:f>
              <xm:sqref>BA153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Data!O153:R153</xm:f>
              <xm:sqref>BO153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Data!S153:V153</xm:f>
              <xm:sqref>BP153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Data!W153:Z153</xm:f>
              <xm:sqref>BQ153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Data!K154:N154</xm:f>
              <xm:sqref>AY154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Data!C154:F154</xm:f>
              <xm:sqref>AZ154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Data!G154:J154</xm:f>
              <xm:sqref>BA154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Data!O154:R154</xm:f>
              <xm:sqref>BO154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Data!S154:V154</xm:f>
              <xm:sqref>BP154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Data!W154:Z154</xm:f>
              <xm:sqref>BQ154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Data!K155:N155</xm:f>
              <xm:sqref>AY155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Data!C155:F155</xm:f>
              <xm:sqref>AZ155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Data!G155:J155</xm:f>
              <xm:sqref>BA155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Data!O155:R155</xm:f>
              <xm:sqref>BO155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Data!S155:V155</xm:f>
              <xm:sqref>BP155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Data!W155:Z155</xm:f>
              <xm:sqref>BQ155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Data!K156:N156</xm:f>
              <xm:sqref>AY156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Data!C156:F156</xm:f>
              <xm:sqref>AZ156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Data!G156:J156</xm:f>
              <xm:sqref>BA156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Data!O156:R156</xm:f>
              <xm:sqref>BO156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Data!S156:V156</xm:f>
              <xm:sqref>BP156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Data!W156:Z156</xm:f>
              <xm:sqref>BQ156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Data!K157:N157</xm:f>
              <xm:sqref>AY157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Data!C157:F157</xm:f>
              <xm:sqref>AZ157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Data!G157:J157</xm:f>
              <xm:sqref>BA157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Data!O157:R157</xm:f>
              <xm:sqref>BO157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Data!S157:V157</xm:f>
              <xm:sqref>BP157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Data!W157:Z157</xm:f>
              <xm:sqref>BQ157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Data!K158:N158</xm:f>
              <xm:sqref>AY158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Data!C158:F158</xm:f>
              <xm:sqref>AZ158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Data!G158:J158</xm:f>
              <xm:sqref>BA158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Data!O158:R158</xm:f>
              <xm:sqref>BO158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Data!S158:V158</xm:f>
              <xm:sqref>BP158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Data!W158:Z158</xm:f>
              <xm:sqref>BQ158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Data!K159:N159</xm:f>
              <xm:sqref>AY159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Data!C159:F159</xm:f>
              <xm:sqref>AZ159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Data!G159:J159</xm:f>
              <xm:sqref>BA159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Data!O159:R159</xm:f>
              <xm:sqref>BO159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Data!S159:V159</xm:f>
              <xm:sqref>BP159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Data!W159:Z159</xm:f>
              <xm:sqref>BQ159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Data!K160:N160</xm:f>
              <xm:sqref>AY160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Data!C160:F160</xm:f>
              <xm:sqref>AZ160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Data!G160:J160</xm:f>
              <xm:sqref>BA160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Data!O160:R160</xm:f>
              <xm:sqref>BO160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Data!S160:V160</xm:f>
              <xm:sqref>BP160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Data!W160:Z160</xm:f>
              <xm:sqref>BQ160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Data!K161:N161</xm:f>
              <xm:sqref>AY161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Data!C161:F161</xm:f>
              <xm:sqref>AZ161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Data!G161:J161</xm:f>
              <xm:sqref>BA161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Data!O161:R161</xm:f>
              <xm:sqref>BO161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Data!S161:V161</xm:f>
              <xm:sqref>BP161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Data!W161:Z161</xm:f>
              <xm:sqref>BQ161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Data!K162:N162</xm:f>
              <xm:sqref>AY162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Data!C162:F162</xm:f>
              <xm:sqref>AZ162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Data!G162:J162</xm:f>
              <xm:sqref>BA162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Data!O162:R162</xm:f>
              <xm:sqref>BO162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Data!S162:V162</xm:f>
              <xm:sqref>BP162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Data!W162:Z162</xm:f>
              <xm:sqref>BQ162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Data!K163:N163</xm:f>
              <xm:sqref>AY163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Data!C163:F163</xm:f>
              <xm:sqref>AZ163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Data!G163:J163</xm:f>
              <xm:sqref>BA163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Data!O163:R163</xm:f>
              <xm:sqref>BO163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Data!S163:V163</xm:f>
              <xm:sqref>BP163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Data!W163:Z163</xm:f>
              <xm:sqref>BQ163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Data!K164:N164</xm:f>
              <xm:sqref>AY164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Data!C164:F164</xm:f>
              <xm:sqref>AZ164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Data!G164:J164</xm:f>
              <xm:sqref>BA164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Data!O164:R164</xm:f>
              <xm:sqref>BO164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Data!S164:V164</xm:f>
              <xm:sqref>BP164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Data!W164:Z164</xm:f>
              <xm:sqref>BQ164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Data!K165:N165</xm:f>
              <xm:sqref>AY165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Data!C165:F165</xm:f>
              <xm:sqref>AZ165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Data!G165:J165</xm:f>
              <xm:sqref>BA165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Data!O165:R165</xm:f>
              <xm:sqref>BO165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Data!S165:V165</xm:f>
              <xm:sqref>BP165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Data!W165:Z165</xm:f>
              <xm:sqref>BQ165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Data!K166:N166</xm:f>
              <xm:sqref>AY166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Data!C166:F166</xm:f>
              <xm:sqref>AZ166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Data!G166:J166</xm:f>
              <xm:sqref>BA166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Data!O166:R166</xm:f>
              <xm:sqref>BO166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Data!S166:V166</xm:f>
              <xm:sqref>BP166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Data!W166:Z166</xm:f>
              <xm:sqref>BQ166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Data!K167:N167</xm:f>
              <xm:sqref>AY167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Data!C167:F167</xm:f>
              <xm:sqref>AZ167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Data!G167:J167</xm:f>
              <xm:sqref>BA167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Data!O167:R167</xm:f>
              <xm:sqref>BO167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Data!S167:V167</xm:f>
              <xm:sqref>BP167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Data!W167:Z167</xm:f>
              <xm:sqref>BQ167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Data!K168:N168</xm:f>
              <xm:sqref>AY168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Data!C168:F168</xm:f>
              <xm:sqref>AZ168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Data!G168:J168</xm:f>
              <xm:sqref>BA168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Data!O168:R168</xm:f>
              <xm:sqref>BO168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Data!S168:V168</xm:f>
              <xm:sqref>BP168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Data!W168:Z168</xm:f>
              <xm:sqref>BQ168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Data!K169:N169</xm:f>
              <xm:sqref>AY169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Data!C169:F169</xm:f>
              <xm:sqref>AZ169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Data!G169:J169</xm:f>
              <xm:sqref>BA169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Data!O169:R169</xm:f>
              <xm:sqref>BO169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Data!S169:V169</xm:f>
              <xm:sqref>BP169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Data!W169:Z169</xm:f>
              <xm:sqref>BQ169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Data!K170:N170</xm:f>
              <xm:sqref>AY170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Data!C170:F170</xm:f>
              <xm:sqref>AZ170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Data!G170:J170</xm:f>
              <xm:sqref>BA170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Data!O170:R170</xm:f>
              <xm:sqref>BO170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Data!S170:V170</xm:f>
              <xm:sqref>BP170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Data!W170:Z170</xm:f>
              <xm:sqref>BQ170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Data!K171:N171</xm:f>
              <xm:sqref>AY171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Data!C171:F171</xm:f>
              <xm:sqref>AZ171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Data!G171:J171</xm:f>
              <xm:sqref>BA171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Data!O171:R171</xm:f>
              <xm:sqref>BO171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Data!S171:V171</xm:f>
              <xm:sqref>BP171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Data!W171:Z171</xm:f>
              <xm:sqref>BQ171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Data!K172:N172</xm:f>
              <xm:sqref>AY172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Data!C172:F172</xm:f>
              <xm:sqref>AZ172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Data!G172:J172</xm:f>
              <xm:sqref>BA172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Data!O172:R172</xm:f>
              <xm:sqref>BO172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Data!S172:V172</xm:f>
              <xm:sqref>BP172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Data!W172:Z172</xm:f>
              <xm:sqref>BQ172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Data!K173:N173</xm:f>
              <xm:sqref>AY173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Data!C173:F173</xm:f>
              <xm:sqref>AZ173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Data!G173:J173</xm:f>
              <xm:sqref>BA173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Data!O173:R173</xm:f>
              <xm:sqref>BO173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Data!S173:V173</xm:f>
              <xm:sqref>BP173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Data!W173:Z173</xm:f>
              <xm:sqref>BQ173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Data!K174:N174</xm:f>
              <xm:sqref>AY174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Data!C174:F174</xm:f>
              <xm:sqref>AZ174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Data!G174:J174</xm:f>
              <xm:sqref>BA174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Data!O174:R174</xm:f>
              <xm:sqref>BO174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Data!S174:V174</xm:f>
              <xm:sqref>BP174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Data!W174:Z174</xm:f>
              <xm:sqref>BQ174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Data!K175:N175</xm:f>
              <xm:sqref>AY175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Data!C175:F175</xm:f>
              <xm:sqref>AZ175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Data!G175:J175</xm:f>
              <xm:sqref>BA175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Data!O175:R175</xm:f>
              <xm:sqref>BO175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Data!S175:V175</xm:f>
              <xm:sqref>BP175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Data!W175:Z175</xm:f>
              <xm:sqref>BQ175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Data!K176:N176</xm:f>
              <xm:sqref>AY176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Data!C176:F176</xm:f>
              <xm:sqref>AZ176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Data!G176:J176</xm:f>
              <xm:sqref>BA176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Data!O176:R176</xm:f>
              <xm:sqref>BO176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Data!S176:V176</xm:f>
              <xm:sqref>BP176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Data!W176:Z176</xm:f>
              <xm:sqref>BQ176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Data!K177:N177</xm:f>
              <xm:sqref>AY177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Data!C177:F177</xm:f>
              <xm:sqref>AZ177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Data!G177:J177</xm:f>
              <xm:sqref>BA177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Data!O177:R177</xm:f>
              <xm:sqref>BO177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Data!S177:V177</xm:f>
              <xm:sqref>BP177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Data!W177:Z177</xm:f>
              <xm:sqref>BQ177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Data!K178:N178</xm:f>
              <xm:sqref>AY178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Data!C178:F178</xm:f>
              <xm:sqref>AZ178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Data!G178:J178</xm:f>
              <xm:sqref>BA178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Data!O178:R178</xm:f>
              <xm:sqref>BO178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Data!S178:V178</xm:f>
              <xm:sqref>BP178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Data!W178:Z178</xm:f>
              <xm:sqref>BQ178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Data!K179:N179</xm:f>
              <xm:sqref>AY179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Data!C179:F179</xm:f>
              <xm:sqref>AZ179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Data!G179:J179</xm:f>
              <xm:sqref>BA179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Data!O179:R179</xm:f>
              <xm:sqref>BO179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Data!S179:V179</xm:f>
              <xm:sqref>BP179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Data!W179:Z179</xm:f>
              <xm:sqref>BQ179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Data!K180:N180</xm:f>
              <xm:sqref>AY180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Data!C180:F180</xm:f>
              <xm:sqref>AZ180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Data!G180:J180</xm:f>
              <xm:sqref>BA180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Data!O180:R180</xm:f>
              <xm:sqref>BO180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Data!S180:V180</xm:f>
              <xm:sqref>BP180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Data!W180:Z180</xm:f>
              <xm:sqref>BQ180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Data!K181:N181</xm:f>
              <xm:sqref>AY181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Data!C181:F181</xm:f>
              <xm:sqref>AZ181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Data!G181:J181</xm:f>
              <xm:sqref>BA181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Data!O181:R181</xm:f>
              <xm:sqref>BO181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Data!S181:V181</xm:f>
              <xm:sqref>BP181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Data!W181:Z181</xm:f>
              <xm:sqref>BQ181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Data!K182:N182</xm:f>
              <xm:sqref>AY182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Data!C182:F182</xm:f>
              <xm:sqref>AZ182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Data!G182:J182</xm:f>
              <xm:sqref>BA182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Data!O182:R182</xm:f>
              <xm:sqref>BO182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Data!S182:V182</xm:f>
              <xm:sqref>BP182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Data!W182:Z182</xm:f>
              <xm:sqref>BQ182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Data!K183:N183</xm:f>
              <xm:sqref>AY183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Data!C183:F183</xm:f>
              <xm:sqref>AZ183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Data!G183:J183</xm:f>
              <xm:sqref>BA183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Data!O183:R183</xm:f>
              <xm:sqref>BO183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Data!S183:V183</xm:f>
              <xm:sqref>BP183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Data!W183:Z183</xm:f>
              <xm:sqref>BQ183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Data!K184:N184</xm:f>
              <xm:sqref>AY184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Data!C184:F184</xm:f>
              <xm:sqref>AZ184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Data!G184:J184</xm:f>
              <xm:sqref>BA184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Data!O184:R184</xm:f>
              <xm:sqref>BO184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Data!S184:V184</xm:f>
              <xm:sqref>BP184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Data!W184:Z184</xm:f>
              <xm:sqref>BQ184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Data!K185:N185</xm:f>
              <xm:sqref>AY185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Data!C185:F185</xm:f>
              <xm:sqref>AZ185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Data!G185:J185</xm:f>
              <xm:sqref>BA185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Data!O185:R185</xm:f>
              <xm:sqref>BO185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Data!S185:V185</xm:f>
              <xm:sqref>BP185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Data!W185:Z185</xm:f>
              <xm:sqref>BQ185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Data!K186:N186</xm:f>
              <xm:sqref>AY186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Data!C186:F186</xm:f>
              <xm:sqref>AZ186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Data!G186:J186</xm:f>
              <xm:sqref>BA186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Data!O186:R186</xm:f>
              <xm:sqref>BO186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Data!S186:V186</xm:f>
              <xm:sqref>BP186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Data!W186:Z186</xm:f>
              <xm:sqref>BQ186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Data!K187:N187</xm:f>
              <xm:sqref>AY187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Data!C187:F187</xm:f>
              <xm:sqref>AZ187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Data!G187:J187</xm:f>
              <xm:sqref>BA187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Data!O187:R187</xm:f>
              <xm:sqref>BO187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Data!S187:V187</xm:f>
              <xm:sqref>BP187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Data!W187:Z187</xm:f>
              <xm:sqref>BQ187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Data!K188:N188</xm:f>
              <xm:sqref>AY188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Data!C188:F188</xm:f>
              <xm:sqref>AZ188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Data!G188:J188</xm:f>
              <xm:sqref>BA188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Data!O188:R188</xm:f>
              <xm:sqref>BO188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Data!S188:V188</xm:f>
              <xm:sqref>BP188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Data!W188:Z188</xm:f>
              <xm:sqref>BQ188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Data!K189:N189</xm:f>
              <xm:sqref>AY189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Data!C189:F189</xm:f>
              <xm:sqref>AZ189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Data!G189:J189</xm:f>
              <xm:sqref>BA189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Data!O189:R189</xm:f>
              <xm:sqref>BO189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Data!S189:V189</xm:f>
              <xm:sqref>BP189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Data!W189:Z189</xm:f>
              <xm:sqref>BQ189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Data!K190:N190</xm:f>
              <xm:sqref>AY190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Data!C190:F190</xm:f>
              <xm:sqref>AZ190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Data!G190:J190</xm:f>
              <xm:sqref>BA190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Data!O190:R190</xm:f>
              <xm:sqref>BO190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Data!S190:V190</xm:f>
              <xm:sqref>BP190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Data!W190:Z190</xm:f>
              <xm:sqref>BQ190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Data!K191:N191</xm:f>
              <xm:sqref>AY191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Data!C191:F191</xm:f>
              <xm:sqref>AZ191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Data!G191:J191</xm:f>
              <xm:sqref>BA191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Data!O191:R191</xm:f>
              <xm:sqref>BO191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Data!S191:V191</xm:f>
              <xm:sqref>BP191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Data!W191:Z191</xm:f>
              <xm:sqref>BQ191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Data!K192:N192</xm:f>
              <xm:sqref>AY192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Data!C192:F192</xm:f>
              <xm:sqref>AZ192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Data!G192:J192</xm:f>
              <xm:sqref>BA192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Data!O192:R192</xm:f>
              <xm:sqref>BO192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Data!S192:V192</xm:f>
              <xm:sqref>BP192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Data!W192:Z192</xm:f>
              <xm:sqref>BQ192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Data!K193:N193</xm:f>
              <xm:sqref>AY193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Data!C193:F193</xm:f>
              <xm:sqref>AZ193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Data!G193:J193</xm:f>
              <xm:sqref>BA193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Data!O193:R193</xm:f>
              <xm:sqref>BO193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Data!S193:V193</xm:f>
              <xm:sqref>BP193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Data!W193:Z193</xm:f>
              <xm:sqref>BQ193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Data!K194:N194</xm:f>
              <xm:sqref>AY194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Data!C194:F194</xm:f>
              <xm:sqref>AZ194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Data!G194:J194</xm:f>
              <xm:sqref>BA194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Data!O194:R194</xm:f>
              <xm:sqref>BO194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Data!S194:V194</xm:f>
              <xm:sqref>BP194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Data!W194:Z194</xm:f>
              <xm:sqref>BQ194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Data!K195:N195</xm:f>
              <xm:sqref>AY195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Data!C195:F195</xm:f>
              <xm:sqref>AZ195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Data!G195:J195</xm:f>
              <xm:sqref>BA195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Data!O195:R195</xm:f>
              <xm:sqref>BO195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Data!S195:V195</xm:f>
              <xm:sqref>BP195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Data!W195:Z195</xm:f>
              <xm:sqref>BQ195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Data!K196:N196</xm:f>
              <xm:sqref>AY196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Data!C196:F196</xm:f>
              <xm:sqref>AZ196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Data!G196:J196</xm:f>
              <xm:sqref>BA196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Data!O196:R196</xm:f>
              <xm:sqref>BO196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Data!S196:V196</xm:f>
              <xm:sqref>BP196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Data!W196:Z196</xm:f>
              <xm:sqref>BQ196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Data!K197:N197</xm:f>
              <xm:sqref>AY197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Data!C197:F197</xm:f>
              <xm:sqref>AZ197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Data!G197:J197</xm:f>
              <xm:sqref>BA197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Data!O197:R197</xm:f>
              <xm:sqref>BO197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Data!S197:V197</xm:f>
              <xm:sqref>BP197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Data!W197:Z197</xm:f>
              <xm:sqref>BQ197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Data!K198:N198</xm:f>
              <xm:sqref>AY198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Data!C198:F198</xm:f>
              <xm:sqref>AZ198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Data!G198:J198</xm:f>
              <xm:sqref>BA198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Data!O198:R198</xm:f>
              <xm:sqref>BO198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Data!S198:V198</xm:f>
              <xm:sqref>BP198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Data!W198:Z198</xm:f>
              <xm:sqref>BQ198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Data!K199:N199</xm:f>
              <xm:sqref>AY199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Data!C199:F199</xm:f>
              <xm:sqref>AZ199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Data!G199:J199</xm:f>
              <xm:sqref>BA199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Data!O199:R199</xm:f>
              <xm:sqref>BO199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Data!S199:V199</xm:f>
              <xm:sqref>BP199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Data!W199:Z199</xm:f>
              <xm:sqref>BQ199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Data!K200:N200</xm:f>
              <xm:sqref>AY200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Data!C200:F200</xm:f>
              <xm:sqref>AZ200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Data!G200:J200</xm:f>
              <xm:sqref>BA200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Data!O200:R200</xm:f>
              <xm:sqref>BO200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Data!S200:V200</xm:f>
              <xm:sqref>BP200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Data!W200:Z200</xm:f>
              <xm:sqref>BQ200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Data!K201:N201</xm:f>
              <xm:sqref>AY201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Data!C201:F201</xm:f>
              <xm:sqref>AZ201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Data!G201:J201</xm:f>
              <xm:sqref>BA201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Data!O201:R201</xm:f>
              <xm:sqref>BO201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Data!S201:V201</xm:f>
              <xm:sqref>BP201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Data!W201:Z201</xm:f>
              <xm:sqref>BQ201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Data!K202:N202</xm:f>
              <xm:sqref>AY202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Data!C202:F202</xm:f>
              <xm:sqref>AZ202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Data!G202:J202</xm:f>
              <xm:sqref>BA202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Data!O202:R202</xm:f>
              <xm:sqref>BO202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Data!S202:V202</xm:f>
              <xm:sqref>BP202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Data!W202:Z202</xm:f>
              <xm:sqref>BQ202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Data!K203:N203</xm:f>
              <xm:sqref>AY203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Data!C203:F203</xm:f>
              <xm:sqref>AZ203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Data!G203:J203</xm:f>
              <xm:sqref>BA203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Data!O203:R203</xm:f>
              <xm:sqref>BO203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Data!S203:V203</xm:f>
              <xm:sqref>BP203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Data!W203:Z203</xm:f>
              <xm:sqref>BQ203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Data!K204:N204</xm:f>
              <xm:sqref>AY204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Data!C204:F204</xm:f>
              <xm:sqref>AZ204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Data!G204:J204</xm:f>
              <xm:sqref>BA204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Data!O204:R204</xm:f>
              <xm:sqref>BO204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Data!S204:V204</xm:f>
              <xm:sqref>BP204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Data!W204:Z204</xm:f>
              <xm:sqref>BQ204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Data!K205:N205</xm:f>
              <xm:sqref>AY205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Data!C205:F205</xm:f>
              <xm:sqref>AZ205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Data!G205:J205</xm:f>
              <xm:sqref>BA205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Data!O205:R205</xm:f>
              <xm:sqref>BO205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Data!S205:V205</xm:f>
              <xm:sqref>BP205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Data!W205:Z205</xm:f>
              <xm:sqref>BQ205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Data!K206:N206</xm:f>
              <xm:sqref>AY206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Data!C206:F206</xm:f>
              <xm:sqref>AZ206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Data!G206:J206</xm:f>
              <xm:sqref>BA206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Data!O206:R206</xm:f>
              <xm:sqref>BO206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Data!S206:V206</xm:f>
              <xm:sqref>BP206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Data!W206:Z206</xm:f>
              <xm:sqref>BQ206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Data!K207:N207</xm:f>
              <xm:sqref>AY207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Data!C207:F207</xm:f>
              <xm:sqref>AZ207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Data!G207:J207</xm:f>
              <xm:sqref>BA207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Data!O207:R207</xm:f>
              <xm:sqref>BO207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Data!S207:V207</xm:f>
              <xm:sqref>BP207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Data!W207:Z207</xm:f>
              <xm:sqref>BQ207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Data!K208:N208</xm:f>
              <xm:sqref>AY208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Data!C208:F208</xm:f>
              <xm:sqref>AZ208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Data!G208:J208</xm:f>
              <xm:sqref>BA208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Data!O208:R208</xm:f>
              <xm:sqref>BO208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Data!S208:V208</xm:f>
              <xm:sqref>BP208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Data!W208:Z208</xm:f>
              <xm:sqref>BQ208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Data!K209:N209</xm:f>
              <xm:sqref>AY209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Data!C209:F209</xm:f>
              <xm:sqref>AZ209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Data!G209:J209</xm:f>
              <xm:sqref>BA209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Data!O209:R209</xm:f>
              <xm:sqref>BO209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Data!S209:V209</xm:f>
              <xm:sqref>BP209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Data!W209:Z209</xm:f>
              <xm:sqref>BQ209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Data!K210:N210</xm:f>
              <xm:sqref>AY210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Data!C210:F210</xm:f>
              <xm:sqref>AZ210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Data!G210:J210</xm:f>
              <xm:sqref>BA210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Data!O210:R210</xm:f>
              <xm:sqref>BO210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Data!S210:V210</xm:f>
              <xm:sqref>BP210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Data!W210:Z210</xm:f>
              <xm:sqref>BQ210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Data!K211:N211</xm:f>
              <xm:sqref>AY211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Data!C211:F211</xm:f>
              <xm:sqref>AZ211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Data!G211:J211</xm:f>
              <xm:sqref>BA211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Data!O211:R211</xm:f>
              <xm:sqref>BO211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Data!S211:V211</xm:f>
              <xm:sqref>BP211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Data!W211:Z211</xm:f>
              <xm:sqref>BQ211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Data!K212:N212</xm:f>
              <xm:sqref>AY212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Data!C212:F212</xm:f>
              <xm:sqref>AZ212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Data!G212:J212</xm:f>
              <xm:sqref>BA212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Data!O212:R212</xm:f>
              <xm:sqref>BO212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Data!S212:V212</xm:f>
              <xm:sqref>BP212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Data!W212:Z212</xm:f>
              <xm:sqref>BQ212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Data!K213:N213</xm:f>
              <xm:sqref>AY213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Data!C213:F213</xm:f>
              <xm:sqref>AZ213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Data!G213:J213</xm:f>
              <xm:sqref>BA213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Data!O213:R213</xm:f>
              <xm:sqref>BO213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Data!S213:V213</xm:f>
              <xm:sqref>BP213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Data!W213:Z213</xm:f>
              <xm:sqref>BQ213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Data!K214:N214</xm:f>
              <xm:sqref>AY214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Data!C214:F214</xm:f>
              <xm:sqref>AZ214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Data!G214:J214</xm:f>
              <xm:sqref>BA214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Data!O214:R214</xm:f>
              <xm:sqref>BO214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Data!S214:V214</xm:f>
              <xm:sqref>BP214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Data!W214:Z214</xm:f>
              <xm:sqref>BQ214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Data!K215:N215</xm:f>
              <xm:sqref>AY215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Data!C215:F215</xm:f>
              <xm:sqref>AZ215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Data!G215:J215</xm:f>
              <xm:sqref>BA215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Data!O215:R215</xm:f>
              <xm:sqref>BO215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Data!S215:V215</xm:f>
              <xm:sqref>BP215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Data!W215:Z215</xm:f>
              <xm:sqref>BQ215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Data!K216:N216</xm:f>
              <xm:sqref>AY216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Data!C216:F216</xm:f>
              <xm:sqref>AZ216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Data!G216:J216</xm:f>
              <xm:sqref>BA216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Data!O216:R216</xm:f>
              <xm:sqref>BO216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Data!S216:V216</xm:f>
              <xm:sqref>BP216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Data!W216:Z216</xm:f>
              <xm:sqref>BQ216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Data!K217:N217</xm:f>
              <xm:sqref>AY217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Data!C217:F217</xm:f>
              <xm:sqref>AZ217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Data!G217:J217</xm:f>
              <xm:sqref>BA217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Data!O217:R217</xm:f>
              <xm:sqref>BO217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Data!S217:V217</xm:f>
              <xm:sqref>BP217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Data!W217:Z217</xm:f>
              <xm:sqref>BQ217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Data!K218:N218</xm:f>
              <xm:sqref>AY218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Data!C218:F218</xm:f>
              <xm:sqref>AZ218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Data!G218:J218</xm:f>
              <xm:sqref>BA218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Data!O218:R218</xm:f>
              <xm:sqref>BO218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Data!S218:V218</xm:f>
              <xm:sqref>BP218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Data!W218:Z218</xm:f>
              <xm:sqref>BQ218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Data!K219:N219</xm:f>
              <xm:sqref>AY219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Data!C219:F219</xm:f>
              <xm:sqref>AZ219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Data!G219:J219</xm:f>
              <xm:sqref>BA219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Data!O219:R219</xm:f>
              <xm:sqref>BO219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Data!S219:V219</xm:f>
              <xm:sqref>BP219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Data!W219:Z219</xm:f>
              <xm:sqref>BQ219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Data!K220:N220</xm:f>
              <xm:sqref>AY220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Data!C220:F220</xm:f>
              <xm:sqref>AZ220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Data!G220:J220</xm:f>
              <xm:sqref>BA220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Data!O220:R220</xm:f>
              <xm:sqref>BO220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Data!S220:V220</xm:f>
              <xm:sqref>BP220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Data!W220:Z220</xm:f>
              <xm:sqref>BQ220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Data!K221:N221</xm:f>
              <xm:sqref>AY221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Data!C221:F221</xm:f>
              <xm:sqref>AZ221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Data!G221:J221</xm:f>
              <xm:sqref>BA221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Data!O221:R221</xm:f>
              <xm:sqref>BO221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Data!S221:V221</xm:f>
              <xm:sqref>BP221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Data!W221:Z221</xm:f>
              <xm:sqref>BQ221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Data!K222:N222</xm:f>
              <xm:sqref>AY222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Data!C222:F222</xm:f>
              <xm:sqref>AZ222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Data!G222:J222</xm:f>
              <xm:sqref>BA222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Data!O222:R222</xm:f>
              <xm:sqref>BO222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Data!S222:V222</xm:f>
              <xm:sqref>BP222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Data!W222:Z222</xm:f>
              <xm:sqref>BQ222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Data!K223:N223</xm:f>
              <xm:sqref>AY223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Data!C223:F223</xm:f>
              <xm:sqref>AZ223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Data!G223:J223</xm:f>
              <xm:sqref>BA223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Data!O223:R223</xm:f>
              <xm:sqref>BO223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Data!S223:V223</xm:f>
              <xm:sqref>BP223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Data!W223:Z223</xm:f>
              <xm:sqref>BQ223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Data!K224:N224</xm:f>
              <xm:sqref>AY224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Data!C224:F224</xm:f>
              <xm:sqref>AZ224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Data!G224:J224</xm:f>
              <xm:sqref>BA224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Data!O224:R224</xm:f>
              <xm:sqref>BO224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Data!S224:V224</xm:f>
              <xm:sqref>BP224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Data!W224:Z224</xm:f>
              <xm:sqref>BQ224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Data!K225:N225</xm:f>
              <xm:sqref>AY225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Data!C225:F225</xm:f>
              <xm:sqref>AZ225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Data!G225:J225</xm:f>
              <xm:sqref>BA225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Data!O225:R225</xm:f>
              <xm:sqref>BO225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Data!S225:V225</xm:f>
              <xm:sqref>BP225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Data!W225:Z225</xm:f>
              <xm:sqref>BQ225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Data!K226:N226</xm:f>
              <xm:sqref>AY226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Data!C226:F226</xm:f>
              <xm:sqref>AZ226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Data!G226:J226</xm:f>
              <xm:sqref>BA226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Data!O226:R226</xm:f>
              <xm:sqref>BO226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Data!S226:V226</xm:f>
              <xm:sqref>BP226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Data!W226:Z226</xm:f>
              <xm:sqref>BQ226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Data!K227:N227</xm:f>
              <xm:sqref>AY227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Data!C227:F227</xm:f>
              <xm:sqref>AZ227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Data!G227:J227</xm:f>
              <xm:sqref>BA227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Data!O227:R227</xm:f>
              <xm:sqref>BO227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Data!S227:V227</xm:f>
              <xm:sqref>BP227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Data!W227:Z227</xm:f>
              <xm:sqref>BQ227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Data!K228:N228</xm:f>
              <xm:sqref>AY228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Data!C228:F228</xm:f>
              <xm:sqref>AZ228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Data!G228:J228</xm:f>
              <xm:sqref>BA228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Data!O228:R228</xm:f>
              <xm:sqref>BO228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Data!S228:V228</xm:f>
              <xm:sqref>BP228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Data!W228:Z228</xm:f>
              <xm:sqref>BQ228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Data!K229:N229</xm:f>
              <xm:sqref>AY229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Data!C229:F229</xm:f>
              <xm:sqref>AZ229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Data!G229:J229</xm:f>
              <xm:sqref>BA229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Data!O229:R229</xm:f>
              <xm:sqref>BO229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Data!S229:V229</xm:f>
              <xm:sqref>BP229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Data!W229:Z229</xm:f>
              <xm:sqref>BQ229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Data!K230:N230</xm:f>
              <xm:sqref>AY230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Data!C230:F230</xm:f>
              <xm:sqref>AZ230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Data!G230:J230</xm:f>
              <xm:sqref>BA230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Data!O230:R230</xm:f>
              <xm:sqref>BO230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Data!S230:V230</xm:f>
              <xm:sqref>BP230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Data!W230:Z230</xm:f>
              <xm:sqref>BQ230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Data!K231:N231</xm:f>
              <xm:sqref>AY231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Data!C231:F231</xm:f>
              <xm:sqref>AZ231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Data!G231:J231</xm:f>
              <xm:sqref>BA231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Data!O231:R231</xm:f>
              <xm:sqref>BO231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Data!S231:V231</xm:f>
              <xm:sqref>BP231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Data!W231:Z231</xm:f>
              <xm:sqref>BQ231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Data!K232:N232</xm:f>
              <xm:sqref>AY232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Data!C232:F232</xm:f>
              <xm:sqref>AZ232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Data!G232:J232</xm:f>
              <xm:sqref>BA232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Data!O232:R232</xm:f>
              <xm:sqref>BO232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Data!S232:V232</xm:f>
              <xm:sqref>BP232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Data!W232:Z232</xm:f>
              <xm:sqref>BQ232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Data!K233:N233</xm:f>
              <xm:sqref>AY233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Data!C233:F233</xm:f>
              <xm:sqref>AZ233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Data!G233:J233</xm:f>
              <xm:sqref>BA233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Data!O233:R233</xm:f>
              <xm:sqref>BO233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Data!S233:V233</xm:f>
              <xm:sqref>BP233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Data!W233:Z233</xm:f>
              <xm:sqref>BQ233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Data!K234:N234</xm:f>
              <xm:sqref>AY234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Data!C234:F234</xm:f>
              <xm:sqref>AZ234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Data!G234:J234</xm:f>
              <xm:sqref>BA234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Data!O234:R234</xm:f>
              <xm:sqref>BO234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Data!S234:V234</xm:f>
              <xm:sqref>BP234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Data!W234:Z234</xm:f>
              <xm:sqref>BQ234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Data!K235:N235</xm:f>
              <xm:sqref>AY235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Data!C235:F235</xm:f>
              <xm:sqref>AZ235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Data!G235:J235</xm:f>
              <xm:sqref>BA235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Data!O235:R235</xm:f>
              <xm:sqref>BO235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Data!S235:V235</xm:f>
              <xm:sqref>BP235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Data!W235:Z235</xm:f>
              <xm:sqref>BQ235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Data!K236:N236</xm:f>
              <xm:sqref>AY236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Data!C236:F236</xm:f>
              <xm:sqref>AZ236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Data!G236:J236</xm:f>
              <xm:sqref>BA236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Data!O236:R236</xm:f>
              <xm:sqref>BO236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Data!S236:V236</xm:f>
              <xm:sqref>BP236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Data!W236:Z236</xm:f>
              <xm:sqref>BQ236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Data!K237:N237</xm:f>
              <xm:sqref>AY237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Data!C237:F237</xm:f>
              <xm:sqref>AZ237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Data!G237:J237</xm:f>
              <xm:sqref>BA237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Data!O237:R237</xm:f>
              <xm:sqref>BO237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Data!S237:V237</xm:f>
              <xm:sqref>BP237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Data!W237:Z237</xm:f>
              <xm:sqref>BQ237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Data!K238:N238</xm:f>
              <xm:sqref>AY238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Data!C238:F238</xm:f>
              <xm:sqref>AZ238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Data!G238:J238</xm:f>
              <xm:sqref>BA238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Data!O238:R238</xm:f>
              <xm:sqref>BO238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Data!S238:V238</xm:f>
              <xm:sqref>BP238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Data!W238:Z238</xm:f>
              <xm:sqref>BQ238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Data!K239:N239</xm:f>
              <xm:sqref>AY239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Data!C239:F239</xm:f>
              <xm:sqref>AZ239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Data!G239:J239</xm:f>
              <xm:sqref>BA239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Data!O239:R239</xm:f>
              <xm:sqref>BO239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Data!S239:V239</xm:f>
              <xm:sqref>BP239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Data!W239:Z239</xm:f>
              <xm:sqref>BQ239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Data!K240:N240</xm:f>
              <xm:sqref>AY240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Data!C240:F240</xm:f>
              <xm:sqref>AZ240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Data!G240:J240</xm:f>
              <xm:sqref>BA240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Data!O240:R240</xm:f>
              <xm:sqref>BO240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Data!S240:V240</xm:f>
              <xm:sqref>BP240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Data!W240:Z240</xm:f>
              <xm:sqref>BQ240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Data!K241:N241</xm:f>
              <xm:sqref>AY241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Data!C241:F241</xm:f>
              <xm:sqref>AZ241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Data!G241:J241</xm:f>
              <xm:sqref>BA241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Data!O241:R241</xm:f>
              <xm:sqref>BO241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Data!S241:V241</xm:f>
              <xm:sqref>BP241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Data!W241:Z241</xm:f>
              <xm:sqref>BQ241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Data!K242:N242</xm:f>
              <xm:sqref>AY242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Data!C242:F242</xm:f>
              <xm:sqref>AZ242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Data!G242:J242</xm:f>
              <xm:sqref>BA242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Data!O242:R242</xm:f>
              <xm:sqref>BO242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Data!S242:V242</xm:f>
              <xm:sqref>BP242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Data!W242:Z242</xm:f>
              <xm:sqref>BQ242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Data!K243:N243</xm:f>
              <xm:sqref>AY243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Data!C243:F243</xm:f>
              <xm:sqref>AZ243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Data!G243:J243</xm:f>
              <xm:sqref>BA243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Data!O243:R243</xm:f>
              <xm:sqref>BO243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Data!S243:V243</xm:f>
              <xm:sqref>BP243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Data!W243:Z243</xm:f>
              <xm:sqref>BQ243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Data!K244:N244</xm:f>
              <xm:sqref>AY244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Data!C244:F244</xm:f>
              <xm:sqref>AZ244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Data!G244:J244</xm:f>
              <xm:sqref>BA244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Data!O244:R244</xm:f>
              <xm:sqref>BO244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Data!S244:V244</xm:f>
              <xm:sqref>BP244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Data!W244:Z244</xm:f>
              <xm:sqref>BQ244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Data!K245:N245</xm:f>
              <xm:sqref>AY245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Data!C245:F245</xm:f>
              <xm:sqref>AZ245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Data!G245:J245</xm:f>
              <xm:sqref>BA245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Data!O245:R245</xm:f>
              <xm:sqref>BO245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Data!S245:V245</xm:f>
              <xm:sqref>BP245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Data!W245:Z245</xm:f>
              <xm:sqref>BQ245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Data!K246:N246</xm:f>
              <xm:sqref>AY246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Data!C246:F246</xm:f>
              <xm:sqref>AZ246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Data!G246:J246</xm:f>
              <xm:sqref>BA246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Data!O246:R246</xm:f>
              <xm:sqref>BO246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Data!S246:V246</xm:f>
              <xm:sqref>BP246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Data!W246:Z246</xm:f>
              <xm:sqref>BQ246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Data!K247:N247</xm:f>
              <xm:sqref>AY247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Data!C247:F247</xm:f>
              <xm:sqref>AZ247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Data!G247:J247</xm:f>
              <xm:sqref>BA247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Data!O247:R247</xm:f>
              <xm:sqref>BO247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Data!S247:V247</xm:f>
              <xm:sqref>BP247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Data!W247:Z247</xm:f>
              <xm:sqref>BQ247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Data!K248:N248</xm:f>
              <xm:sqref>AY248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Data!C248:F248</xm:f>
              <xm:sqref>AZ248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Data!G248:J248</xm:f>
              <xm:sqref>BA248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Data!O248:R248</xm:f>
              <xm:sqref>BO248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Data!S248:V248</xm:f>
              <xm:sqref>BP248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Data!W248:Z248</xm:f>
              <xm:sqref>BQ248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Data!K249:N249</xm:f>
              <xm:sqref>AY249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Data!C249:F249</xm:f>
              <xm:sqref>AZ249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Data!G249:J249</xm:f>
              <xm:sqref>BA249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Data!O249:R249</xm:f>
              <xm:sqref>BO249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Data!S249:V249</xm:f>
              <xm:sqref>BP249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Data!W249:Z249</xm:f>
              <xm:sqref>BQ249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Data!K250:N250</xm:f>
              <xm:sqref>AY250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Data!C250:F250</xm:f>
              <xm:sqref>AZ250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Data!G250:J250</xm:f>
              <xm:sqref>BA250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Data!O250:R250</xm:f>
              <xm:sqref>BO250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Data!S250:V250</xm:f>
              <xm:sqref>BP250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Data!W250:Z250</xm:f>
              <xm:sqref>BQ250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Data!K251:N251</xm:f>
              <xm:sqref>AY251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Data!C251:F251</xm:f>
              <xm:sqref>AZ251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Data!G251:J251</xm:f>
              <xm:sqref>BA251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Data!O251:R251</xm:f>
              <xm:sqref>BO251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Data!S251:V251</xm:f>
              <xm:sqref>BP251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Data!W251:Z251</xm:f>
              <xm:sqref>BQ251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Data!K252:N252</xm:f>
              <xm:sqref>AY252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Data!C252:F252</xm:f>
              <xm:sqref>AZ252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Data!G252:J252</xm:f>
              <xm:sqref>BA252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Data!O252:R252</xm:f>
              <xm:sqref>BO252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Data!S252:V252</xm:f>
              <xm:sqref>BP252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Data!W252:Z252</xm:f>
              <xm:sqref>BQ252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Data!K253:N253</xm:f>
              <xm:sqref>AY253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Data!C253:F253</xm:f>
              <xm:sqref>AZ253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Data!G253:J253</xm:f>
              <xm:sqref>BA253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Data!O253:R253</xm:f>
              <xm:sqref>BO253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Data!S253:V253</xm:f>
              <xm:sqref>BP253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Data!W253:Z253</xm:f>
              <xm:sqref>BQ253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Data!K254:N254</xm:f>
              <xm:sqref>AY254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Data!C254:F254</xm:f>
              <xm:sqref>AZ254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Data!G254:J254</xm:f>
              <xm:sqref>BA254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Data!O254:R254</xm:f>
              <xm:sqref>BO254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Data!S254:V254</xm:f>
              <xm:sqref>BP254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Data!W254:Z254</xm:f>
              <xm:sqref>BQ254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Data!K255:N255</xm:f>
              <xm:sqref>AY255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Data!C255:F255</xm:f>
              <xm:sqref>AZ255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Data!G255:J255</xm:f>
              <xm:sqref>BA255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Data!O255:R255</xm:f>
              <xm:sqref>BO255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Data!S255:V255</xm:f>
              <xm:sqref>BP255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Data!W255:Z255</xm:f>
              <xm:sqref>BQ255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Data!K256:N256</xm:f>
              <xm:sqref>AY256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Data!C256:F256</xm:f>
              <xm:sqref>AZ256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Data!G256:J256</xm:f>
              <xm:sqref>BA256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Data!O256:R256</xm:f>
              <xm:sqref>BO256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Data!S256:V256</xm:f>
              <xm:sqref>BP256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Data!W256:Z256</xm:f>
              <xm:sqref>BQ256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Data!K257:N257</xm:f>
              <xm:sqref>AY257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Data!C257:F257</xm:f>
              <xm:sqref>AZ257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Data!G257:J257</xm:f>
              <xm:sqref>BA257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Data!O257:R257</xm:f>
              <xm:sqref>BO257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Data!S257:V257</xm:f>
              <xm:sqref>BP257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Data!W257:Z257</xm:f>
              <xm:sqref>BQ257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Data!K258:N258</xm:f>
              <xm:sqref>AY258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Data!C258:F258</xm:f>
              <xm:sqref>AZ258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Data!G258:J258</xm:f>
              <xm:sqref>BA258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Data!O258:R258</xm:f>
              <xm:sqref>BO258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Data!S258:V258</xm:f>
              <xm:sqref>BP258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Data!W258:Z258</xm:f>
              <xm:sqref>BQ258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Data!K259:N259</xm:f>
              <xm:sqref>AY259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Data!C259:F259</xm:f>
              <xm:sqref>AZ259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Data!G259:J259</xm:f>
              <xm:sqref>BA259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Data!O259:R259</xm:f>
              <xm:sqref>BO259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Data!S259:V259</xm:f>
              <xm:sqref>BP259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Data!W259:Z259</xm:f>
              <xm:sqref>BQ259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Data!K260:N260</xm:f>
              <xm:sqref>AY260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Data!C260:F260</xm:f>
              <xm:sqref>AZ260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Data!G260:J260</xm:f>
              <xm:sqref>BA260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Data!O260:R260</xm:f>
              <xm:sqref>BO260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Data!S260:V260</xm:f>
              <xm:sqref>BP260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Data!W260:Z260</xm:f>
              <xm:sqref>BQ260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Data!K261:N261</xm:f>
              <xm:sqref>AY261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Data!C261:F261</xm:f>
              <xm:sqref>AZ261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Data!G261:J261</xm:f>
              <xm:sqref>BA261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Data!O261:R261</xm:f>
              <xm:sqref>BO261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Data!S261:V261</xm:f>
              <xm:sqref>BP261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Data!W261:Z261</xm:f>
              <xm:sqref>BQ261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Data!K262:N262</xm:f>
              <xm:sqref>AY262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Data!C262:F262</xm:f>
              <xm:sqref>AZ262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Data!G262:J262</xm:f>
              <xm:sqref>BA262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Data!O262:R262</xm:f>
              <xm:sqref>BO262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Data!S262:V262</xm:f>
              <xm:sqref>BP262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Data!W262:Z262</xm:f>
              <xm:sqref>BQ262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Data!K263:N263</xm:f>
              <xm:sqref>AY263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Data!C263:F263</xm:f>
              <xm:sqref>AZ263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Data!G263:J263</xm:f>
              <xm:sqref>BA263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Data!O263:R263</xm:f>
              <xm:sqref>BO263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Data!S263:V263</xm:f>
              <xm:sqref>BP263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Data!W263:Z263</xm:f>
              <xm:sqref>BQ263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Data!K264:N264</xm:f>
              <xm:sqref>AY264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Data!C264:F264</xm:f>
              <xm:sqref>AZ264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Data!G264:J264</xm:f>
              <xm:sqref>BA264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Data!O264:R264</xm:f>
              <xm:sqref>BO264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Data!S264:V264</xm:f>
              <xm:sqref>BP264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Data!W264:Z264</xm:f>
              <xm:sqref>BQ264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Data!K265:N265</xm:f>
              <xm:sqref>AY265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Data!C265:F265</xm:f>
              <xm:sqref>AZ265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Data!G265:J265</xm:f>
              <xm:sqref>BA265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Data!O265:R265</xm:f>
              <xm:sqref>BO265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Data!S265:V265</xm:f>
              <xm:sqref>BP265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Data!W265:Z265</xm:f>
              <xm:sqref>BQ265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Data!K266:N266</xm:f>
              <xm:sqref>AY266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Data!C266:F266</xm:f>
              <xm:sqref>AZ266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Data!G266:J266</xm:f>
              <xm:sqref>BA266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Data!O266:R266</xm:f>
              <xm:sqref>BO266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Data!S266:V266</xm:f>
              <xm:sqref>BP266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Data!W266:Z266</xm:f>
              <xm:sqref>BQ266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Data!K267:N267</xm:f>
              <xm:sqref>AY267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Data!C267:F267</xm:f>
              <xm:sqref>AZ267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Data!G267:J267</xm:f>
              <xm:sqref>BA267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Data!O267:R267</xm:f>
              <xm:sqref>BO267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Data!S267:V267</xm:f>
              <xm:sqref>BP267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Data!W267:Z267</xm:f>
              <xm:sqref>BQ267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Data!K268:N268</xm:f>
              <xm:sqref>AY268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Data!C268:F268</xm:f>
              <xm:sqref>AZ268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Data!G268:J268</xm:f>
              <xm:sqref>BA268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Data!O268:R268</xm:f>
              <xm:sqref>BO268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Data!S268:V268</xm:f>
              <xm:sqref>BP268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Data!W268:Z268</xm:f>
              <xm:sqref>BQ268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Data!K269:N269</xm:f>
              <xm:sqref>AY269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Data!C269:F269</xm:f>
              <xm:sqref>AZ269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Data!G269:J269</xm:f>
              <xm:sqref>BA269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Data!O269:R269</xm:f>
              <xm:sqref>BO269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Data!S269:V269</xm:f>
              <xm:sqref>BP269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Data!W269:Z269</xm:f>
              <xm:sqref>BQ269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Data!K270:N270</xm:f>
              <xm:sqref>AY270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Data!C270:F270</xm:f>
              <xm:sqref>AZ270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Data!G270:J270</xm:f>
              <xm:sqref>BA270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Data!O270:R270</xm:f>
              <xm:sqref>BO270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Data!S270:V270</xm:f>
              <xm:sqref>BP270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Data!W270:Z270</xm:f>
              <xm:sqref>BQ270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Data!K271:N271</xm:f>
              <xm:sqref>AY271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Data!C271:F271</xm:f>
              <xm:sqref>AZ271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Data!G271:J271</xm:f>
              <xm:sqref>BA271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Data!O271:R271</xm:f>
              <xm:sqref>BO271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Data!S271:V271</xm:f>
              <xm:sqref>BP271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Data!W271:Z271</xm:f>
              <xm:sqref>BQ271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Data!K272:N272</xm:f>
              <xm:sqref>AY272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Data!C272:F272</xm:f>
              <xm:sqref>AZ272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Data!G272:J272</xm:f>
              <xm:sqref>BA272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Data!O272:R272</xm:f>
              <xm:sqref>BO272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Data!S272:V272</xm:f>
              <xm:sqref>BP272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Data!W272:Z272</xm:f>
              <xm:sqref>BQ272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Data!K273:N273</xm:f>
              <xm:sqref>AY273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Data!C273:F273</xm:f>
              <xm:sqref>AZ273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Data!G273:J273</xm:f>
              <xm:sqref>BA273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Data!O273:R273</xm:f>
              <xm:sqref>BO273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Data!S273:V273</xm:f>
              <xm:sqref>BP273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Data!W273:Z273</xm:f>
              <xm:sqref>BQ273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Data!K274:N274</xm:f>
              <xm:sqref>AY274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Data!C274:F274</xm:f>
              <xm:sqref>AZ274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Data!G274:J274</xm:f>
              <xm:sqref>BA274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Data!O274:R274</xm:f>
              <xm:sqref>BO274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Data!S274:V274</xm:f>
              <xm:sqref>BP274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Data!W274:Z274</xm:f>
              <xm:sqref>BQ274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Data!K275:N275</xm:f>
              <xm:sqref>AY275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Data!C275:F275</xm:f>
              <xm:sqref>AZ275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Data!G275:J275</xm:f>
              <xm:sqref>BA275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Data!O275:R275</xm:f>
              <xm:sqref>BO275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Data!S275:V275</xm:f>
              <xm:sqref>BP275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Data!W275:Z275</xm:f>
              <xm:sqref>BQ275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Data!K276:N276</xm:f>
              <xm:sqref>AY276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Data!C276:F276</xm:f>
              <xm:sqref>AZ276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Data!G276:J276</xm:f>
              <xm:sqref>BA276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Data!O276:R276</xm:f>
              <xm:sqref>BO276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Data!S276:V276</xm:f>
              <xm:sqref>BP276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Data!W276:Z276</xm:f>
              <xm:sqref>BQ276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Data!K277:N277</xm:f>
              <xm:sqref>AY277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Data!C277:F277</xm:f>
              <xm:sqref>AZ277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Data!G277:J277</xm:f>
              <xm:sqref>BA277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Data!O277:R277</xm:f>
              <xm:sqref>BO277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Data!S277:V277</xm:f>
              <xm:sqref>BP277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Data!W277:Z277</xm:f>
              <xm:sqref>BQ277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Data!K278:N278</xm:f>
              <xm:sqref>AY278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Data!C278:F278</xm:f>
              <xm:sqref>AZ278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Data!G278:J278</xm:f>
              <xm:sqref>BA278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Data!O278:R278</xm:f>
              <xm:sqref>BO278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Data!S278:V278</xm:f>
              <xm:sqref>BP278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Data!W278:Z278</xm:f>
              <xm:sqref>BQ278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Data!K279:N279</xm:f>
              <xm:sqref>AY279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Data!C279:F279</xm:f>
              <xm:sqref>AZ279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Data!G279:J279</xm:f>
              <xm:sqref>BA279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Data!O279:R279</xm:f>
              <xm:sqref>BO279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Data!S279:V279</xm:f>
              <xm:sqref>BP279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Data!W279:Z279</xm:f>
              <xm:sqref>BQ279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Data!K280:N280</xm:f>
              <xm:sqref>AY280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Data!C280:F280</xm:f>
              <xm:sqref>AZ280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Data!G280:J280</xm:f>
              <xm:sqref>BA280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Data!O280:R280</xm:f>
              <xm:sqref>BO280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Data!S280:V280</xm:f>
              <xm:sqref>BP280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Data!W280:Z280</xm:f>
              <xm:sqref>BQ280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Data!K281:N281</xm:f>
              <xm:sqref>AY281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Data!C281:F281</xm:f>
              <xm:sqref>AZ281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Data!G281:J281</xm:f>
              <xm:sqref>BA281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Data!O281:R281</xm:f>
              <xm:sqref>BO281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Data!S281:V281</xm:f>
              <xm:sqref>BP281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Data!W281:Z281</xm:f>
              <xm:sqref>BQ281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Data!K282:N282</xm:f>
              <xm:sqref>AY282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Data!C282:F282</xm:f>
              <xm:sqref>AZ282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Data!G282:J282</xm:f>
              <xm:sqref>BA282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Data!O282:R282</xm:f>
              <xm:sqref>BO282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Data!S282:V282</xm:f>
              <xm:sqref>BP282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Data!W282:Z282</xm:f>
              <xm:sqref>BQ282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Data!K283:N283</xm:f>
              <xm:sqref>AY283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Data!C283:F283</xm:f>
              <xm:sqref>AZ283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Data!G283:J283</xm:f>
              <xm:sqref>BA283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Data!O283:R283</xm:f>
              <xm:sqref>BO283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Data!S283:V283</xm:f>
              <xm:sqref>BP283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Data!W283:Z283</xm:f>
              <xm:sqref>BQ283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Data!K284:N284</xm:f>
              <xm:sqref>AY284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Data!C284:F284</xm:f>
              <xm:sqref>AZ284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Data!G284:J284</xm:f>
              <xm:sqref>BA284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Data!O284:R284</xm:f>
              <xm:sqref>BO284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Data!S284:V284</xm:f>
              <xm:sqref>BP284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Data!W284:Z284</xm:f>
              <xm:sqref>BQ284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Data!K285:N285</xm:f>
              <xm:sqref>AY285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Data!C285:F285</xm:f>
              <xm:sqref>AZ285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Data!G285:J285</xm:f>
              <xm:sqref>BA285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Data!O285:R285</xm:f>
              <xm:sqref>BO285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Data!S285:V285</xm:f>
              <xm:sqref>BP285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Data!W285:Z285</xm:f>
              <xm:sqref>BQ285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Data!K286:N286</xm:f>
              <xm:sqref>AY286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Data!C286:F286</xm:f>
              <xm:sqref>AZ286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Data!G286:J286</xm:f>
              <xm:sqref>BA286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Data!O286:R286</xm:f>
              <xm:sqref>BO286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Data!S286:V286</xm:f>
              <xm:sqref>BP286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Data!W286:Z286</xm:f>
              <xm:sqref>BQ286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Data!K287:N287</xm:f>
              <xm:sqref>AY287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Data!C287:F287</xm:f>
              <xm:sqref>AZ287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Data!G287:J287</xm:f>
              <xm:sqref>BA287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Data!O287:R287</xm:f>
              <xm:sqref>BO287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Data!S287:V287</xm:f>
              <xm:sqref>BP287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Data!W287:Z287</xm:f>
              <xm:sqref>BQ287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Data!K288:N288</xm:f>
              <xm:sqref>AY288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Data!C288:F288</xm:f>
              <xm:sqref>AZ288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Data!G288:J288</xm:f>
              <xm:sqref>BA288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Data!O288:R288</xm:f>
              <xm:sqref>BO288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Data!S288:V288</xm:f>
              <xm:sqref>BP288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Data!W288:Z288</xm:f>
              <xm:sqref>BQ288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Data!K289:N289</xm:f>
              <xm:sqref>AY289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Data!C289:F289</xm:f>
              <xm:sqref>AZ289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Data!G289:J289</xm:f>
              <xm:sqref>BA289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Data!O289:R289</xm:f>
              <xm:sqref>BO289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Data!S289:V289</xm:f>
              <xm:sqref>BP289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Data!W289:Z289</xm:f>
              <xm:sqref>BQ289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Data!K290:N290</xm:f>
              <xm:sqref>AY290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Data!C290:F290</xm:f>
              <xm:sqref>AZ290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Data!G290:J290</xm:f>
              <xm:sqref>BA290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Data!O290:R290</xm:f>
              <xm:sqref>BO290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Data!S290:V290</xm:f>
              <xm:sqref>BP290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Data!W290:Z290</xm:f>
              <xm:sqref>BQ290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Data!K291:N291</xm:f>
              <xm:sqref>AY291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Data!C291:F291</xm:f>
              <xm:sqref>AZ291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Data!G291:J291</xm:f>
              <xm:sqref>BA291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Data!O291:R291</xm:f>
              <xm:sqref>BO291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Data!S291:V291</xm:f>
              <xm:sqref>BP291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Data!W291:Z291</xm:f>
              <xm:sqref>BQ291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Data!K292:N292</xm:f>
              <xm:sqref>AY292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Data!C292:F292</xm:f>
              <xm:sqref>AZ292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Data!G292:J292</xm:f>
              <xm:sqref>BA292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Data!O292:R292</xm:f>
              <xm:sqref>BO292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Data!S292:V292</xm:f>
              <xm:sqref>BP292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Data!W292:Z292</xm:f>
              <xm:sqref>BQ292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Data!K293:N293</xm:f>
              <xm:sqref>AY293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Data!C293:F293</xm:f>
              <xm:sqref>AZ293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Data!G293:J293</xm:f>
              <xm:sqref>BA293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Data!O293:R293</xm:f>
              <xm:sqref>BO293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Data!S293:V293</xm:f>
              <xm:sqref>BP293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Data!W293:Z293</xm:f>
              <xm:sqref>BQ293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Data!K294:N294</xm:f>
              <xm:sqref>AY294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Data!C294:F294</xm:f>
              <xm:sqref>AZ294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Data!G294:J294</xm:f>
              <xm:sqref>BA294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Data!O294:R294</xm:f>
              <xm:sqref>BO294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Data!S294:V294</xm:f>
              <xm:sqref>BP294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Data!W294:Z294</xm:f>
              <xm:sqref>BQ294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Data!K295:N295</xm:f>
              <xm:sqref>AY295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Data!C295:F295</xm:f>
              <xm:sqref>AZ295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Data!G295:J295</xm:f>
              <xm:sqref>BA295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Data!O295:R295</xm:f>
              <xm:sqref>BO295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Data!S295:V295</xm:f>
              <xm:sqref>BP295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Data!W295:Z295</xm:f>
              <xm:sqref>BQ295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Data!K296:N296</xm:f>
              <xm:sqref>AY296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Data!C296:F296</xm:f>
              <xm:sqref>AZ296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Data!G296:J296</xm:f>
              <xm:sqref>BA296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Data!O296:R296</xm:f>
              <xm:sqref>BO296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Data!S296:V296</xm:f>
              <xm:sqref>BP296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Data!W296:Z296</xm:f>
              <xm:sqref>BQ296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Data!K297:N297</xm:f>
              <xm:sqref>AY297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Data!C297:F297</xm:f>
              <xm:sqref>AZ297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Data!G297:J297</xm:f>
              <xm:sqref>BA297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Data!O297:R297</xm:f>
              <xm:sqref>BO297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Data!S297:V297</xm:f>
              <xm:sqref>BP297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Data!W297:Z297</xm:f>
              <xm:sqref>BQ297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Data!K298:N298</xm:f>
              <xm:sqref>AY298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Data!C298:F298</xm:f>
              <xm:sqref>AZ298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Data!G298:J298</xm:f>
              <xm:sqref>BA298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Data!O298:R298</xm:f>
              <xm:sqref>BO298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Data!S298:V298</xm:f>
              <xm:sqref>BP298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Data!W298:Z298</xm:f>
              <xm:sqref>BQ298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Data!K299:N299</xm:f>
              <xm:sqref>AY299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Data!C299:F299</xm:f>
              <xm:sqref>AZ299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Data!G299:J299</xm:f>
              <xm:sqref>BA299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Data!O299:R299</xm:f>
              <xm:sqref>BO299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Data!S299:V299</xm:f>
              <xm:sqref>BP299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Data!W299:Z299</xm:f>
              <xm:sqref>BQ299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Data!K300:N300</xm:f>
              <xm:sqref>AY300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Data!C300:F300</xm:f>
              <xm:sqref>AZ300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Data!G300:J300</xm:f>
              <xm:sqref>BA300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Data!O300:R300</xm:f>
              <xm:sqref>BO300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Data!S300:V300</xm:f>
              <xm:sqref>BP300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Data!W300:Z300</xm:f>
              <xm:sqref>BQ300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Data!K301:N301</xm:f>
              <xm:sqref>AY301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Data!C301:F301</xm:f>
              <xm:sqref>AZ301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Data!G301:J301</xm:f>
              <xm:sqref>BA301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Data!O301:R301</xm:f>
              <xm:sqref>BO301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Data!S301:V301</xm:f>
              <xm:sqref>BP301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Data!W301:Z301</xm:f>
              <xm:sqref>BQ301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Data!K302:N302</xm:f>
              <xm:sqref>AY302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Data!C302:F302</xm:f>
              <xm:sqref>AZ302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Data!G302:J302</xm:f>
              <xm:sqref>BA302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Data!O302:R302</xm:f>
              <xm:sqref>BO302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Data!S302:V302</xm:f>
              <xm:sqref>BP302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Data!W302:Z302</xm:f>
              <xm:sqref>BQ302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Data!K303:N303</xm:f>
              <xm:sqref>AY303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Data!C303:F303</xm:f>
              <xm:sqref>AZ303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Data!G303:J303</xm:f>
              <xm:sqref>BA303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Data!O303:R303</xm:f>
              <xm:sqref>BO303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Data!S303:V303</xm:f>
              <xm:sqref>BP303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Data!W303:Z303</xm:f>
              <xm:sqref>BQ303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Data!K304:N304</xm:f>
              <xm:sqref>AY304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Data!C304:F304</xm:f>
              <xm:sqref>AZ304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Data!G304:J304</xm:f>
              <xm:sqref>BA304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Data!O304:R304</xm:f>
              <xm:sqref>BO304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Data!S304:V304</xm:f>
              <xm:sqref>BP304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Data!W304:Z304</xm:f>
              <xm:sqref>BQ304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Data!K305:N305</xm:f>
              <xm:sqref>AY305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Data!C305:F305</xm:f>
              <xm:sqref>AZ305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Data!G305:J305</xm:f>
              <xm:sqref>BA305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Data!O305:R305</xm:f>
              <xm:sqref>BO305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Data!S305:V305</xm:f>
              <xm:sqref>BP305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Data!W305:Z305</xm:f>
              <xm:sqref>BQ305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Data!K306:N306</xm:f>
              <xm:sqref>AY306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Data!C306:F306</xm:f>
              <xm:sqref>AZ306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Data!G306:J306</xm:f>
              <xm:sqref>BA306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Data!O306:R306</xm:f>
              <xm:sqref>BO306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Data!S306:V306</xm:f>
              <xm:sqref>BP306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Data!W306:Z306</xm:f>
              <xm:sqref>BQ306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Data!K307:N307</xm:f>
              <xm:sqref>AY307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Data!C307:F307</xm:f>
              <xm:sqref>AZ307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Data!G307:J307</xm:f>
              <xm:sqref>BA307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Data!O307:R307</xm:f>
              <xm:sqref>BO307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Data!S307:V307</xm:f>
              <xm:sqref>BP307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Data!W307:Z307</xm:f>
              <xm:sqref>BQ307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Data!K308:N308</xm:f>
              <xm:sqref>AY308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Data!C308:F308</xm:f>
              <xm:sqref>AZ308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Data!G308:J308</xm:f>
              <xm:sqref>BA308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Data!O308:R308</xm:f>
              <xm:sqref>BO308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Data!S308:V308</xm:f>
              <xm:sqref>BP308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Data!W308:Z308</xm:f>
              <xm:sqref>BQ308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Data!K309:N309</xm:f>
              <xm:sqref>AY309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Data!C309:F309</xm:f>
              <xm:sqref>AZ309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Data!G309:J309</xm:f>
              <xm:sqref>BA309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Data!O309:R309</xm:f>
              <xm:sqref>BO309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Data!S309:V309</xm:f>
              <xm:sqref>BP309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Data!W309:Z309</xm:f>
              <xm:sqref>BQ309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Data!K310:N310</xm:f>
              <xm:sqref>AY310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Data!C310:F310</xm:f>
              <xm:sqref>AZ310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Data!G310:J310</xm:f>
              <xm:sqref>BA310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Data!O310:R310</xm:f>
              <xm:sqref>BO310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Data!S310:V310</xm:f>
              <xm:sqref>BP310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Data!W310:Z310</xm:f>
              <xm:sqref>BQ310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Data!K311:N311</xm:f>
              <xm:sqref>AY311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Data!C311:F311</xm:f>
              <xm:sqref>AZ311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Data!G311:J311</xm:f>
              <xm:sqref>BA311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Data!O311:R311</xm:f>
              <xm:sqref>BO311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Data!S311:V311</xm:f>
              <xm:sqref>BP311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Data!W311:Z311</xm:f>
              <xm:sqref>BQ311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Data!K312:N312</xm:f>
              <xm:sqref>AY312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Data!C312:F312</xm:f>
              <xm:sqref>AZ312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Data!G312:J312</xm:f>
              <xm:sqref>BA312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Data!O312:R312</xm:f>
              <xm:sqref>BO312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Data!S312:V312</xm:f>
              <xm:sqref>BP312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Data!W312:Z312</xm:f>
              <xm:sqref>BQ312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Data!K313:N313</xm:f>
              <xm:sqref>AY313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Data!C313:F313</xm:f>
              <xm:sqref>AZ313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Data!G313:J313</xm:f>
              <xm:sqref>BA313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Data!O313:R313</xm:f>
              <xm:sqref>BO313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Data!S313:V313</xm:f>
              <xm:sqref>BP313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Data!W313:Z313</xm:f>
              <xm:sqref>BQ313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Data!K314:N314</xm:f>
              <xm:sqref>AY314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Data!C314:F314</xm:f>
              <xm:sqref>AZ314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Data!G314:J314</xm:f>
              <xm:sqref>BA314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Data!O314:R314</xm:f>
              <xm:sqref>BO314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Data!S314:V314</xm:f>
              <xm:sqref>BP314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Data!W314:Z314</xm:f>
              <xm:sqref>BQ314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Data!K315:N315</xm:f>
              <xm:sqref>AY315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Data!C315:F315</xm:f>
              <xm:sqref>AZ315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Data!G315:J315</xm:f>
              <xm:sqref>BA315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Data!O315:R315</xm:f>
              <xm:sqref>BO315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Data!S315:V315</xm:f>
              <xm:sqref>BP315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Data!W315:Z315</xm:f>
              <xm:sqref>BQ315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Data!K316:N316</xm:f>
              <xm:sqref>AY316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Data!C316:F316</xm:f>
              <xm:sqref>AZ316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Data!G316:J316</xm:f>
              <xm:sqref>BA316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Data!O316:R316</xm:f>
              <xm:sqref>BO316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Data!S316:V316</xm:f>
              <xm:sqref>BP316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Data!W316:Z316</xm:f>
              <xm:sqref>BQ316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Data!K317:N317</xm:f>
              <xm:sqref>AY317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Data!C317:F317</xm:f>
              <xm:sqref>AZ317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Data!G317:J317</xm:f>
              <xm:sqref>BA317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Data!O317:R317</xm:f>
              <xm:sqref>BO317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Data!S317:V317</xm:f>
              <xm:sqref>BP317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Data!W317:Z317</xm:f>
              <xm:sqref>BQ317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Data!K318:N318</xm:f>
              <xm:sqref>AY318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Data!C318:F318</xm:f>
              <xm:sqref>AZ318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Data!G318:J318</xm:f>
              <xm:sqref>BA318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Data!O318:R318</xm:f>
              <xm:sqref>BO318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Data!S318:V318</xm:f>
              <xm:sqref>BP318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Data!W318:Z318</xm:f>
              <xm:sqref>BQ318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Data!K319:N319</xm:f>
              <xm:sqref>AY319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Data!C319:F319</xm:f>
              <xm:sqref>AZ319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Data!G319:J319</xm:f>
              <xm:sqref>BA319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Data!O319:R319</xm:f>
              <xm:sqref>BO319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Data!S319:V319</xm:f>
              <xm:sqref>BP319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Data!W319:Z319</xm:f>
              <xm:sqref>BQ319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Data!K320:N320</xm:f>
              <xm:sqref>AY320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Data!C320:F320</xm:f>
              <xm:sqref>AZ320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Data!G320:J320</xm:f>
              <xm:sqref>BA320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Data!O320:R320</xm:f>
              <xm:sqref>BO320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Data!S320:V320</xm:f>
              <xm:sqref>BP320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Data!W320:Z320</xm:f>
              <xm:sqref>BQ320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Data!K321:N321</xm:f>
              <xm:sqref>AY321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Data!C321:F321</xm:f>
              <xm:sqref>AZ321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Data!G321:J321</xm:f>
              <xm:sqref>BA321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Data!O321:R321</xm:f>
              <xm:sqref>BO321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Data!S321:V321</xm:f>
              <xm:sqref>BP321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Data!W321:Z321</xm:f>
              <xm:sqref>BQ321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Data!K322:N322</xm:f>
              <xm:sqref>AY322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Data!C322:F322</xm:f>
              <xm:sqref>AZ322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Data!G322:J322</xm:f>
              <xm:sqref>BA322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Data!O322:R322</xm:f>
              <xm:sqref>BO322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Data!S322:V322</xm:f>
              <xm:sqref>BP322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Data!W322:Z322</xm:f>
              <xm:sqref>BQ322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Data!K323:N323</xm:f>
              <xm:sqref>AY323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Data!C323:F323</xm:f>
              <xm:sqref>AZ323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Data!G323:J323</xm:f>
              <xm:sqref>BA323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Data!O323:R323</xm:f>
              <xm:sqref>BO323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Data!S323:V323</xm:f>
              <xm:sqref>BP323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Data!W323:Z323</xm:f>
              <xm:sqref>BQ323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Data!K324:N324</xm:f>
              <xm:sqref>AY324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Data!C324:F324</xm:f>
              <xm:sqref>AZ324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Data!G324:J324</xm:f>
              <xm:sqref>BA324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Data!O324:R324</xm:f>
              <xm:sqref>BO324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Data!S324:V324</xm:f>
              <xm:sqref>BP324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Data!W324:Z324</xm:f>
              <xm:sqref>BQ324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Data!K325:N325</xm:f>
              <xm:sqref>AY325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Data!C325:F325</xm:f>
              <xm:sqref>AZ325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Data!G325:J325</xm:f>
              <xm:sqref>BA325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Data!O325:R325</xm:f>
              <xm:sqref>BO325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Data!S325:V325</xm:f>
              <xm:sqref>BP325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Data!W325:Z325</xm:f>
              <xm:sqref>BQ325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Data!K326:N326</xm:f>
              <xm:sqref>AY326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Data!C326:F326</xm:f>
              <xm:sqref>AZ326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Data!G326:J326</xm:f>
              <xm:sqref>BA326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Data!O326:R326</xm:f>
              <xm:sqref>BO326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Data!S326:V326</xm:f>
              <xm:sqref>BP326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Data!W326:Z326</xm:f>
              <xm:sqref>BQ326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Data!K327:N327</xm:f>
              <xm:sqref>AY327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Data!C327:F327</xm:f>
              <xm:sqref>AZ327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Data!G327:J327</xm:f>
              <xm:sqref>BA327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Data!O327:R327</xm:f>
              <xm:sqref>BO327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Data!S327:V327</xm:f>
              <xm:sqref>BP327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Data!W327:Z327</xm:f>
              <xm:sqref>BQ327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Data!K328:N328</xm:f>
              <xm:sqref>AY328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Data!C328:F328</xm:f>
              <xm:sqref>AZ328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Data!G328:J328</xm:f>
              <xm:sqref>BA328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Data!O328:R328</xm:f>
              <xm:sqref>BO328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Data!S328:V328</xm:f>
              <xm:sqref>BP328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Data!W328:Z328</xm:f>
              <xm:sqref>BQ328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Data!K329:N329</xm:f>
              <xm:sqref>AY329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Data!C329:F329</xm:f>
              <xm:sqref>AZ329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Data!G329:J329</xm:f>
              <xm:sqref>BA329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Data!O329:R329</xm:f>
              <xm:sqref>BO329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Data!S329:V329</xm:f>
              <xm:sqref>BP329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Data!W329:Z329</xm:f>
              <xm:sqref>BQ329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Data!K330:N330</xm:f>
              <xm:sqref>AY330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Data!C330:F330</xm:f>
              <xm:sqref>AZ330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Data!G330:J330</xm:f>
              <xm:sqref>BA330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Data!O330:R330</xm:f>
              <xm:sqref>BO330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Data!S330:V330</xm:f>
              <xm:sqref>BP330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Data!W330:Z330</xm:f>
              <xm:sqref>BQ330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Data!K331:N331</xm:f>
              <xm:sqref>AY331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Data!C331:F331</xm:f>
              <xm:sqref>AZ331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Data!G331:J331</xm:f>
              <xm:sqref>BA331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Data!O331:R331</xm:f>
              <xm:sqref>BO331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Data!S331:V331</xm:f>
              <xm:sqref>BP331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Data!W331:Z331</xm:f>
              <xm:sqref>BQ331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Data!K332:N332</xm:f>
              <xm:sqref>AY332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Data!C332:F332</xm:f>
              <xm:sqref>AZ332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Data!G332:J332</xm:f>
              <xm:sqref>BA332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Data!O332:R332</xm:f>
              <xm:sqref>BO332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Data!S332:V332</xm:f>
              <xm:sqref>BP332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Data!W332:Z332</xm:f>
              <xm:sqref>BQ332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Data!K333:N333</xm:f>
              <xm:sqref>AY333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Data!C333:F333</xm:f>
              <xm:sqref>AZ333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Data!G333:J333</xm:f>
              <xm:sqref>BA333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Data!O333:R333</xm:f>
              <xm:sqref>BO333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Data!S333:V333</xm:f>
              <xm:sqref>BP333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Data!W333:Z333</xm:f>
              <xm:sqref>BQ333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Data!K334:N334</xm:f>
              <xm:sqref>AY334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Data!C334:F334</xm:f>
              <xm:sqref>AZ334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Data!G334:J334</xm:f>
              <xm:sqref>BA334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Data!O334:R334</xm:f>
              <xm:sqref>BO334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Data!S334:V334</xm:f>
              <xm:sqref>BP334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Data!W334:Z334</xm:f>
              <xm:sqref>BQ334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Data!K335:N335</xm:f>
              <xm:sqref>AY335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Data!C335:F335</xm:f>
              <xm:sqref>AZ335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Data!G335:J335</xm:f>
              <xm:sqref>BA335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Data!O335:R335</xm:f>
              <xm:sqref>BO335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Data!S335:V335</xm:f>
              <xm:sqref>BP335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Data!W335:Z335</xm:f>
              <xm:sqref>BQ335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Data!K336:N336</xm:f>
              <xm:sqref>AY336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Data!C336:F336</xm:f>
              <xm:sqref>AZ336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Data!G336:J336</xm:f>
              <xm:sqref>BA336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Data!O336:R336</xm:f>
              <xm:sqref>BO336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Data!S336:V336</xm:f>
              <xm:sqref>BP336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Data!W336:Z336</xm:f>
              <xm:sqref>BQ336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Data!K337:N337</xm:f>
              <xm:sqref>AY337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Data!C337:F337</xm:f>
              <xm:sqref>AZ337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Data!G337:J337</xm:f>
              <xm:sqref>BA337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Data!O337:R337</xm:f>
              <xm:sqref>BO337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Data!S337:V337</xm:f>
              <xm:sqref>BP337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Data!W337:Z337</xm:f>
              <xm:sqref>BQ337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Data!K338:N338</xm:f>
              <xm:sqref>AY338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Data!C338:F338</xm:f>
              <xm:sqref>AZ338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Data!G338:J338</xm:f>
              <xm:sqref>BA338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Data!O338:R338</xm:f>
              <xm:sqref>BO338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Data!S338:V338</xm:f>
              <xm:sqref>BP338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Data!W338:Z338</xm:f>
              <xm:sqref>BQ338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Data!K339:N339</xm:f>
              <xm:sqref>AY339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Data!C339:F339</xm:f>
              <xm:sqref>AZ339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Data!G339:J339</xm:f>
              <xm:sqref>BA339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Data!O339:R339</xm:f>
              <xm:sqref>BO339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Data!S339:V339</xm:f>
              <xm:sqref>BP339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Data!W339:Z339</xm:f>
              <xm:sqref>BQ339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Data!K340:N340</xm:f>
              <xm:sqref>AY340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Data!C340:F340</xm:f>
              <xm:sqref>AZ340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Data!G340:J340</xm:f>
              <xm:sqref>BA340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Data!O340:R340</xm:f>
              <xm:sqref>BO340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Data!S340:V340</xm:f>
              <xm:sqref>BP340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Data!W340:Z340</xm:f>
              <xm:sqref>BQ340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Data!K341:N341</xm:f>
              <xm:sqref>AY341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Data!C341:F341</xm:f>
              <xm:sqref>AZ341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Data!G341:J341</xm:f>
              <xm:sqref>BA341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Data!O341:R341</xm:f>
              <xm:sqref>BO341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Data!S341:V341</xm:f>
              <xm:sqref>BP341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Data!W341:Z341</xm:f>
              <xm:sqref>BQ341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Data!K342:N342</xm:f>
              <xm:sqref>AY342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Data!C342:F342</xm:f>
              <xm:sqref>AZ342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Data!G342:J342</xm:f>
              <xm:sqref>BA342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Data!O342:R342</xm:f>
              <xm:sqref>BO342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Data!S342:V342</xm:f>
              <xm:sqref>BP342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Data!W342:Z342</xm:f>
              <xm:sqref>BQ342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Data!K343:N343</xm:f>
              <xm:sqref>AY343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Data!C343:F343</xm:f>
              <xm:sqref>AZ343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Data!G343:J343</xm:f>
              <xm:sqref>BA343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Data!O343:R343</xm:f>
              <xm:sqref>BO343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Data!S343:V343</xm:f>
              <xm:sqref>BP343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Data!W343:Z343</xm:f>
              <xm:sqref>BQ343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Data!K344:N344</xm:f>
              <xm:sqref>AY344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Data!C344:F344</xm:f>
              <xm:sqref>AZ344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Data!G344:J344</xm:f>
              <xm:sqref>BA344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Data!O344:R344</xm:f>
              <xm:sqref>BO344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Data!S344:V344</xm:f>
              <xm:sqref>BP344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Data!W344:Z344</xm:f>
              <xm:sqref>BQ344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Data!K345:N345</xm:f>
              <xm:sqref>AY345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Data!C345:F345</xm:f>
              <xm:sqref>AZ345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Data!G345:J345</xm:f>
              <xm:sqref>BA345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Data!O345:R345</xm:f>
              <xm:sqref>BO345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Data!S345:V345</xm:f>
              <xm:sqref>BP345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Data!W345:Z345</xm:f>
              <xm:sqref>BQ345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Data!K346:N346</xm:f>
              <xm:sqref>AY346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Data!C346:F346</xm:f>
              <xm:sqref>AZ346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Data!G346:J346</xm:f>
              <xm:sqref>BA346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Data!O346:R346</xm:f>
              <xm:sqref>BO346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Data!S346:V346</xm:f>
              <xm:sqref>BP346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Data!W346:Z346</xm:f>
              <xm:sqref>BQ346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Data!K347:N347</xm:f>
              <xm:sqref>AY347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Data!C347:F347</xm:f>
              <xm:sqref>AZ347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Data!G347:J347</xm:f>
              <xm:sqref>BA347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Data!O347:R347</xm:f>
              <xm:sqref>BO347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Data!S347:V347</xm:f>
              <xm:sqref>BP347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Data!W347:Z347</xm:f>
              <xm:sqref>BQ347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Data!K348:N348</xm:f>
              <xm:sqref>AY348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Data!C348:F348</xm:f>
              <xm:sqref>AZ348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Data!G348:J348</xm:f>
              <xm:sqref>BA348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Data!O348:R348</xm:f>
              <xm:sqref>BO348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Data!S348:V348</xm:f>
              <xm:sqref>BP348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Data!W348:Z348</xm:f>
              <xm:sqref>BQ348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Data!K349:N349</xm:f>
              <xm:sqref>AY349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Data!C349:F349</xm:f>
              <xm:sqref>AZ349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Data!G349:J349</xm:f>
              <xm:sqref>BA349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Data!O349:R349</xm:f>
              <xm:sqref>BO349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Data!S349:V349</xm:f>
              <xm:sqref>BP349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Data!W349:Z349</xm:f>
              <xm:sqref>BQ349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Data!K350:N350</xm:f>
              <xm:sqref>AY350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Data!C350:F350</xm:f>
              <xm:sqref>AZ350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Data!G350:J350</xm:f>
              <xm:sqref>BA350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Data!O350:R350</xm:f>
              <xm:sqref>BO350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Data!S350:V350</xm:f>
              <xm:sqref>BP350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Data!W350:Z350</xm:f>
              <xm:sqref>BQ350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Data!K351:N351</xm:f>
              <xm:sqref>AY351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Data!C351:F351</xm:f>
              <xm:sqref>AZ351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Data!G351:J351</xm:f>
              <xm:sqref>BA351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Data!O351:R351</xm:f>
              <xm:sqref>BO351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Data!S351:V351</xm:f>
              <xm:sqref>BP351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Data!W351:Z351</xm:f>
              <xm:sqref>BQ351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Data!K352:N352</xm:f>
              <xm:sqref>AY352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Data!C352:F352</xm:f>
              <xm:sqref>AZ352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Data!G352:J352</xm:f>
              <xm:sqref>BA352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Data!O352:R352</xm:f>
              <xm:sqref>BO352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Data!S352:V352</xm:f>
              <xm:sqref>BP352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Data!W352:Z352</xm:f>
              <xm:sqref>BQ352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Data!K353:N353</xm:f>
              <xm:sqref>AY353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Data!C353:F353</xm:f>
              <xm:sqref>AZ353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Data!G353:J353</xm:f>
              <xm:sqref>BA353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Data!O353:R353</xm:f>
              <xm:sqref>BO353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Data!S353:V353</xm:f>
              <xm:sqref>BP353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Data!W353:Z353</xm:f>
              <xm:sqref>BQ353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Data!K354:N354</xm:f>
              <xm:sqref>AY354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Data!C354:F354</xm:f>
              <xm:sqref>AZ354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Data!G354:J354</xm:f>
              <xm:sqref>BA354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Data!O354:R354</xm:f>
              <xm:sqref>BO354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Data!S354:V354</xm:f>
              <xm:sqref>BP354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Data!W354:Z354</xm:f>
              <xm:sqref>BQ354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Data!K355:N355</xm:f>
              <xm:sqref>AY355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Data!C355:F355</xm:f>
              <xm:sqref>AZ355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Data!G355:J355</xm:f>
              <xm:sqref>BA355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Data!O355:R355</xm:f>
              <xm:sqref>BO355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Data!S355:V355</xm:f>
              <xm:sqref>BP355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Data!W355:Z355</xm:f>
              <xm:sqref>BQ355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Data!K356:N356</xm:f>
              <xm:sqref>AY356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Data!C356:F356</xm:f>
              <xm:sqref>AZ356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Data!G356:J356</xm:f>
              <xm:sqref>BA356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Data!O356:R356</xm:f>
              <xm:sqref>BO356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Data!S356:V356</xm:f>
              <xm:sqref>BP356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Data!W356:Z356</xm:f>
              <xm:sqref>BQ356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Data!K357:N357</xm:f>
              <xm:sqref>AY357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Data!C357:F357</xm:f>
              <xm:sqref>AZ357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Data!G357:J357</xm:f>
              <xm:sqref>BA357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Data!O357:R357</xm:f>
              <xm:sqref>BO357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Data!S357:V357</xm:f>
              <xm:sqref>BP357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Data!W357:Z357</xm:f>
              <xm:sqref>BQ357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Data!K358:N358</xm:f>
              <xm:sqref>AY358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Data!C358:F358</xm:f>
              <xm:sqref>AZ358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Data!G358:J358</xm:f>
              <xm:sqref>BA358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Data!O358:R358</xm:f>
              <xm:sqref>BO358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Data!S358:V358</xm:f>
              <xm:sqref>BP358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Data!W358:Z358</xm:f>
              <xm:sqref>BQ358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Data!K359:N359</xm:f>
              <xm:sqref>AY359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Data!C359:F359</xm:f>
              <xm:sqref>AZ359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Data!G359:J359</xm:f>
              <xm:sqref>BA359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Data!O359:R359</xm:f>
              <xm:sqref>BO359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Data!S359:V359</xm:f>
              <xm:sqref>BP359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Data!W359:Z359</xm:f>
              <xm:sqref>BQ359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Data!K360:N360</xm:f>
              <xm:sqref>AY360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Data!C360:F360</xm:f>
              <xm:sqref>AZ360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Data!G360:J360</xm:f>
              <xm:sqref>BA360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Data!O360:R360</xm:f>
              <xm:sqref>BO360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Data!S360:V360</xm:f>
              <xm:sqref>BP360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Data!W360:Z360</xm:f>
              <xm:sqref>BQ360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Data!K361:N361</xm:f>
              <xm:sqref>AY361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Data!C361:F361</xm:f>
              <xm:sqref>AZ361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Data!G361:J361</xm:f>
              <xm:sqref>BA361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Data!O361:R361</xm:f>
              <xm:sqref>BO361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Data!S361:V361</xm:f>
              <xm:sqref>BP361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Data!W361:Z361</xm:f>
              <xm:sqref>BQ361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Data!K362:N362</xm:f>
              <xm:sqref>AY362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Data!C362:F362</xm:f>
              <xm:sqref>AZ362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Data!G362:J362</xm:f>
              <xm:sqref>BA362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Data!O362:R362</xm:f>
              <xm:sqref>BO362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Data!S362:V362</xm:f>
              <xm:sqref>BP362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Data!W362:Z362</xm:f>
              <xm:sqref>BQ362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Data!K363:N363</xm:f>
              <xm:sqref>AY363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Data!C363:F363</xm:f>
              <xm:sqref>AZ363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Data!G363:J363</xm:f>
              <xm:sqref>BA363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Data!O363:R363</xm:f>
              <xm:sqref>BO363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Data!S363:V363</xm:f>
              <xm:sqref>BP363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Data!W363:Z363</xm:f>
              <xm:sqref>BQ363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Data!K364:N364</xm:f>
              <xm:sqref>AY364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Data!C364:F364</xm:f>
              <xm:sqref>AZ364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Data!G364:J364</xm:f>
              <xm:sqref>BA364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Data!O364:R364</xm:f>
              <xm:sqref>BO364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Data!S364:V364</xm:f>
              <xm:sqref>BP364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Data!W364:Z364</xm:f>
              <xm:sqref>BQ364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Data!K365:N365</xm:f>
              <xm:sqref>AY365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Data!C365:F365</xm:f>
              <xm:sqref>AZ365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Data!G365:J365</xm:f>
              <xm:sqref>BA365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Data!O365:R365</xm:f>
              <xm:sqref>BO365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Data!S365:V365</xm:f>
              <xm:sqref>BP365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Data!W365:Z365</xm:f>
              <xm:sqref>BQ365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Data!K366:N366</xm:f>
              <xm:sqref>AY366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Data!C366:F366</xm:f>
              <xm:sqref>AZ366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Data!G366:J366</xm:f>
              <xm:sqref>BA366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Data!O366:R366</xm:f>
              <xm:sqref>BO366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Data!S366:V366</xm:f>
              <xm:sqref>BP366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Data!W366:Z366</xm:f>
              <xm:sqref>BQ366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Data!K367:N367</xm:f>
              <xm:sqref>AY367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Data!C367:F367</xm:f>
              <xm:sqref>AZ367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Data!G367:J367</xm:f>
              <xm:sqref>BA367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Data!O367:R367</xm:f>
              <xm:sqref>BO367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Data!S367:V367</xm:f>
              <xm:sqref>BP367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Data!W367:Z367</xm:f>
              <xm:sqref>BQ367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Data!K368:N368</xm:f>
              <xm:sqref>AY368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Data!C368:F368</xm:f>
              <xm:sqref>AZ368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Data!G368:J368</xm:f>
              <xm:sqref>BA368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Data!O368:R368</xm:f>
              <xm:sqref>BO368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Data!S368:V368</xm:f>
              <xm:sqref>BP368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Data!W368:Z368</xm:f>
              <xm:sqref>BQ368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Data!K369:N369</xm:f>
              <xm:sqref>AY369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Data!C369:F369</xm:f>
              <xm:sqref>AZ369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Data!G369:J369</xm:f>
              <xm:sqref>BA369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Data!O369:R369</xm:f>
              <xm:sqref>BO369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Data!S369:V369</xm:f>
              <xm:sqref>BP369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Data!W369:Z369</xm:f>
              <xm:sqref>BQ369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Data!K370:N370</xm:f>
              <xm:sqref>AY370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Data!C370:F370</xm:f>
              <xm:sqref>AZ370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Data!G370:J370</xm:f>
              <xm:sqref>BA370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Data!O370:R370</xm:f>
              <xm:sqref>BO370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Data!S370:V370</xm:f>
              <xm:sqref>BP370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Data!W370:Z370</xm:f>
              <xm:sqref>BQ370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Data!K371:N371</xm:f>
              <xm:sqref>AY371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Data!C371:F371</xm:f>
              <xm:sqref>AZ371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Data!G371:J371</xm:f>
              <xm:sqref>BA371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Data!O371:R371</xm:f>
              <xm:sqref>BO371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Data!S371:V371</xm:f>
              <xm:sqref>BP371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Data!W371:Z371</xm:f>
              <xm:sqref>BQ371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Data!K372:N372</xm:f>
              <xm:sqref>AY372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Data!C372:F372</xm:f>
              <xm:sqref>AZ372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Data!G372:J372</xm:f>
              <xm:sqref>BA372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Data!O372:R372</xm:f>
              <xm:sqref>BO372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Data!S372:V372</xm:f>
              <xm:sqref>BP372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Data!W372:Z372</xm:f>
              <xm:sqref>BQ372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Data!K373:N373</xm:f>
              <xm:sqref>AY373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Data!C373:F373</xm:f>
              <xm:sqref>AZ373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Data!G373:J373</xm:f>
              <xm:sqref>BA373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Data!O373:R373</xm:f>
              <xm:sqref>BO373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Data!S373:V373</xm:f>
              <xm:sqref>BP373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Data!W373:Z373</xm:f>
              <xm:sqref>BQ373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Data!K374:N374</xm:f>
              <xm:sqref>AY374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Data!C374:F374</xm:f>
              <xm:sqref>AZ374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Data!G374:J374</xm:f>
              <xm:sqref>BA374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Data!O374:R374</xm:f>
              <xm:sqref>BO374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Data!S374:V374</xm:f>
              <xm:sqref>BP374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Data!W374:Z374</xm:f>
              <xm:sqref>BQ374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Data!K375:N375</xm:f>
              <xm:sqref>AY375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Data!C375:F375</xm:f>
              <xm:sqref>AZ375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Data!G375:J375</xm:f>
              <xm:sqref>BA375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Data!O375:R375</xm:f>
              <xm:sqref>BO375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Data!S375:V375</xm:f>
              <xm:sqref>BP375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Data!W375:Z375</xm:f>
              <xm:sqref>BQ375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Data!K376:N376</xm:f>
              <xm:sqref>AY376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Data!C376:F376</xm:f>
              <xm:sqref>AZ376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Data!G376:J376</xm:f>
              <xm:sqref>BA376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Data!O376:R376</xm:f>
              <xm:sqref>BO376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Data!S376:V376</xm:f>
              <xm:sqref>BP376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Data!W376:Z376</xm:f>
              <xm:sqref>BQ376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Data!K377:N377</xm:f>
              <xm:sqref>AY377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Data!C377:F377</xm:f>
              <xm:sqref>AZ377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Data!G377:J377</xm:f>
              <xm:sqref>BA377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Data!O377:R377</xm:f>
              <xm:sqref>BO377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Data!S377:V377</xm:f>
              <xm:sqref>BP377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Data!W377:Z377</xm:f>
              <xm:sqref>BQ377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Data!K378:N378</xm:f>
              <xm:sqref>AY378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Data!C378:F378</xm:f>
              <xm:sqref>AZ378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Data!G378:J378</xm:f>
              <xm:sqref>BA378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Data!O378:R378</xm:f>
              <xm:sqref>BO378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Data!S378:V378</xm:f>
              <xm:sqref>BP378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Data!W378:Z378</xm:f>
              <xm:sqref>BQ378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Data!K379:N379</xm:f>
              <xm:sqref>AY379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Data!C379:F379</xm:f>
              <xm:sqref>AZ379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Data!G379:J379</xm:f>
              <xm:sqref>BA379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Data!O379:R379</xm:f>
              <xm:sqref>BO379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Data!S379:V379</xm:f>
              <xm:sqref>BP379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Data!W379:Z379</xm:f>
              <xm:sqref>BQ379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Data!K380:N380</xm:f>
              <xm:sqref>AY380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Data!C380:F380</xm:f>
              <xm:sqref>AZ380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Data!G380:J380</xm:f>
              <xm:sqref>BA380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Data!O380:R380</xm:f>
              <xm:sqref>BO380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Data!S380:V380</xm:f>
              <xm:sqref>BP380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Data!W380:Z380</xm:f>
              <xm:sqref>BQ380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Data!K381:N381</xm:f>
              <xm:sqref>AY381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Data!C381:F381</xm:f>
              <xm:sqref>AZ381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Data!G381:J381</xm:f>
              <xm:sqref>BA381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Data!O381:R381</xm:f>
              <xm:sqref>BO381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Data!S381:V381</xm:f>
              <xm:sqref>BP381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Data!W381:Z381</xm:f>
              <xm:sqref>BQ381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Data!K382:N382</xm:f>
              <xm:sqref>AY382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Data!C382:F382</xm:f>
              <xm:sqref>AZ382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Data!G382:J382</xm:f>
              <xm:sqref>BA382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Data!O382:R382</xm:f>
              <xm:sqref>BO382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Data!S382:V382</xm:f>
              <xm:sqref>BP382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Data!W382:Z382</xm:f>
              <xm:sqref>BQ382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Data!K383:N383</xm:f>
              <xm:sqref>AY383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Data!C383:F383</xm:f>
              <xm:sqref>AZ383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Data!G383:J383</xm:f>
              <xm:sqref>BA383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Data!O383:R383</xm:f>
              <xm:sqref>BO383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Data!S383:V383</xm:f>
              <xm:sqref>BP383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Data!W383:Z383</xm:f>
              <xm:sqref>BQ383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Data!K384:N384</xm:f>
              <xm:sqref>AY384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Data!C384:F384</xm:f>
              <xm:sqref>AZ384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Data!G384:J384</xm:f>
              <xm:sqref>BA384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Data!O384:R384</xm:f>
              <xm:sqref>BO384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Data!S384:V384</xm:f>
              <xm:sqref>BP384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Data!W384:Z384</xm:f>
              <xm:sqref>BQ384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Data!K385:N385</xm:f>
              <xm:sqref>AY385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Data!C385:F385</xm:f>
              <xm:sqref>AZ385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Data!G385:J385</xm:f>
              <xm:sqref>BA385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Data!O385:R385</xm:f>
              <xm:sqref>BO385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Data!S385:V385</xm:f>
              <xm:sqref>BP385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Data!W385:Z385</xm:f>
              <xm:sqref>BQ385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Data!K386:N386</xm:f>
              <xm:sqref>AY386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Data!C386:F386</xm:f>
              <xm:sqref>AZ386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Data!G386:J386</xm:f>
              <xm:sqref>BA386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Data!O386:R386</xm:f>
              <xm:sqref>BO386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Data!S386:V386</xm:f>
              <xm:sqref>BP386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Data!W386:Z386</xm:f>
              <xm:sqref>BQ386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Data!K387:N387</xm:f>
              <xm:sqref>AY387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Data!C387:F387</xm:f>
              <xm:sqref>AZ387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Data!G387:J387</xm:f>
              <xm:sqref>BA387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Data!O387:R387</xm:f>
              <xm:sqref>BO387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Data!S387:V387</xm:f>
              <xm:sqref>BP387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Data!W387:Z387</xm:f>
              <xm:sqref>BQ387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Data!K388:N388</xm:f>
              <xm:sqref>AY388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Data!C388:F388</xm:f>
              <xm:sqref>AZ388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Data!G388:J388</xm:f>
              <xm:sqref>BA388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Data!O388:R388</xm:f>
              <xm:sqref>BO388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Data!S388:V388</xm:f>
              <xm:sqref>BP388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Data!W388:Z388</xm:f>
              <xm:sqref>BQ388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Data!K389:N389</xm:f>
              <xm:sqref>AY389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Data!C389:F389</xm:f>
              <xm:sqref>AZ389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Data!G389:J389</xm:f>
              <xm:sqref>BA389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Data!O389:R389</xm:f>
              <xm:sqref>BO389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Data!S389:V389</xm:f>
              <xm:sqref>BP389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Data!W389:Z389</xm:f>
              <xm:sqref>BQ389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Data!K390:N390</xm:f>
              <xm:sqref>AY390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Data!C390:F390</xm:f>
              <xm:sqref>AZ390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Data!G390:J390</xm:f>
              <xm:sqref>BA390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Data!O390:R390</xm:f>
              <xm:sqref>BO390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Data!S390:V390</xm:f>
              <xm:sqref>BP390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Data!W390:Z390</xm:f>
              <xm:sqref>BQ390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Data!K391:N391</xm:f>
              <xm:sqref>AY391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Data!C391:F391</xm:f>
              <xm:sqref>AZ391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Data!G391:J391</xm:f>
              <xm:sqref>BA391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Data!O391:R391</xm:f>
              <xm:sqref>BO391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Data!S391:V391</xm:f>
              <xm:sqref>BP391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Data!W391:Z391</xm:f>
              <xm:sqref>BQ391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Data!K392:N392</xm:f>
              <xm:sqref>AY392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Data!C392:F392</xm:f>
              <xm:sqref>AZ392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Data!G392:J392</xm:f>
              <xm:sqref>BA392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Data!O392:R392</xm:f>
              <xm:sqref>BO392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Data!S392:V392</xm:f>
              <xm:sqref>BP392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Data!W392:Z392</xm:f>
              <xm:sqref>BQ392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Data!K393:N393</xm:f>
              <xm:sqref>AY393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Data!C393:F393</xm:f>
              <xm:sqref>AZ393</xm:sqref>
            </x14:sparkline>
          </x14:sparklines>
        </x14:sparklineGroup>
        <x14:sparklineGroup manualMax="28.0" manualMin="0.0" displayEmptyCellsAs="gap" minAxisType="custom" maxAxisType="custom">
          <x14:colorSeries rgb="FF000000"/>
          <x14:sparklines>
            <x14:sparkline>
              <xm:f>Data!G393:J393</xm:f>
              <xm:sqref>BA393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Data!O393:R393</xm:f>
              <xm:sqref>BO393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Data!S393:V393</xm:f>
              <xm:sqref>BP393</xm:sqref>
            </x14:sparkline>
          </x14:sparklines>
        </x14:sparklineGroup>
        <x14:sparklineGroup manualMax="28.0" manualMin="0.0" displayEmptyCellsAs="gap" minAxisType="custom" maxAxisType="custom">
          <x14:colorSeries rgb="FFC00000"/>
          <x14:sparklines>
            <x14:sparkline>
              <xm:f>Data!W393:Z393</xm:f>
              <xm:sqref>BQ393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52" t="s">
        <v>111</v>
      </c>
      <c r="B1" s="52">
        <v>0.0</v>
      </c>
      <c r="C1" s="52" t="s">
        <v>111</v>
      </c>
      <c r="D1" s="52">
        <v>0.0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ht="14.25" customHeight="1">
      <c r="A2" s="52" t="s">
        <v>0</v>
      </c>
      <c r="B2" s="52">
        <v>1.0</v>
      </c>
      <c r="C2" s="52" t="s">
        <v>0</v>
      </c>
      <c r="D2" s="52">
        <v>1.0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ht="14.25" customHeight="1">
      <c r="A3" s="52" t="s">
        <v>1</v>
      </c>
      <c r="B3" s="52">
        <v>2.0</v>
      </c>
      <c r="C3" s="52" t="s">
        <v>1</v>
      </c>
      <c r="D3" s="52">
        <v>1.0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ht="14.25" customHeight="1">
      <c r="A4" s="52" t="s">
        <v>2</v>
      </c>
      <c r="B4" s="52">
        <v>3.0</v>
      </c>
      <c r="C4" s="52" t="s">
        <v>2</v>
      </c>
      <c r="D4" s="52">
        <v>1.0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ht="14.25" customHeight="1">
      <c r="A5" s="52" t="s">
        <v>3</v>
      </c>
      <c r="B5" s="52">
        <v>4.0</v>
      </c>
      <c r="C5" s="52" t="s">
        <v>3</v>
      </c>
      <c r="D5" s="52">
        <v>1.0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ht="14.25" customHeight="1">
      <c r="A6" s="52" t="s">
        <v>15</v>
      </c>
      <c r="B6" s="52">
        <v>5.0</v>
      </c>
      <c r="C6" s="52" t="s">
        <v>15</v>
      </c>
      <c r="D6" s="52">
        <v>2.0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ht="14.25" customHeight="1">
      <c r="A7" s="52" t="s">
        <v>16</v>
      </c>
      <c r="B7" s="52">
        <v>6.0</v>
      </c>
      <c r="C7" s="52" t="s">
        <v>16</v>
      </c>
      <c r="D7" s="52">
        <v>2.0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ht="14.25" customHeight="1">
      <c r="A8" s="52" t="s">
        <v>17</v>
      </c>
      <c r="B8" s="52">
        <v>7.0</v>
      </c>
      <c r="C8" s="52" t="s">
        <v>17</v>
      </c>
      <c r="D8" s="52">
        <v>2.0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ht="14.25" customHeight="1">
      <c r="A9" s="52" t="s">
        <v>107</v>
      </c>
      <c r="B9" s="52">
        <v>8.0</v>
      </c>
      <c r="C9" s="52" t="s">
        <v>107</v>
      </c>
      <c r="D9" s="52">
        <v>2.0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ht="14.25" customHeight="1">
      <c r="A10" s="52" t="s">
        <v>96</v>
      </c>
      <c r="B10" s="52">
        <v>9.0</v>
      </c>
      <c r="C10" s="52" t="s">
        <v>96</v>
      </c>
      <c r="D10" s="52">
        <v>2.0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ht="14.25" customHeight="1">
      <c r="A11" s="52" t="s">
        <v>105</v>
      </c>
      <c r="B11" s="52">
        <v>10.0</v>
      </c>
      <c r="C11" s="52" t="s">
        <v>105</v>
      </c>
      <c r="D11" s="52">
        <v>2.0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ht="14.25" customHeight="1">
      <c r="A12" s="52" t="s">
        <v>109</v>
      </c>
      <c r="B12" s="52">
        <v>11.0</v>
      </c>
      <c r="C12" s="52" t="s">
        <v>109</v>
      </c>
      <c r="D12" s="52">
        <v>3.0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ht="14.25" customHeight="1">
      <c r="A13" s="52" t="s">
        <v>101</v>
      </c>
      <c r="B13" s="52">
        <v>12.0</v>
      </c>
      <c r="C13" s="52" t="s">
        <v>101</v>
      </c>
      <c r="D13" s="52">
        <v>3.0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ht="14.25" customHeight="1">
      <c r="A14" s="52" t="s">
        <v>106</v>
      </c>
      <c r="B14" s="52">
        <v>13.0</v>
      </c>
      <c r="C14" s="52" t="s">
        <v>106</v>
      </c>
      <c r="D14" s="52">
        <v>3.0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ht="14.25" customHeight="1">
      <c r="A15" s="52" t="s">
        <v>108</v>
      </c>
      <c r="B15" s="52">
        <v>14.0</v>
      </c>
      <c r="C15" s="52" t="s">
        <v>108</v>
      </c>
      <c r="D15" s="52">
        <v>3.0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ht="14.25" customHeight="1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ht="14.25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ht="14.25" customHeigh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ht="14.2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ht="14.25" customHeight="1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ht="14.25" customHeight="1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ht="14.2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ht="14.2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ht="14.2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ht="14.2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ht="14.2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ht="14.2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ht="14.2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ht="14.2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ht="14.2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ht="14.2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ht="14.2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ht="14.2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ht="14.2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ht="14.2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ht="14.2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ht="14.2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ht="14.2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ht="14.2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ht="14.2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ht="14.2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ht="14.2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ht="14.2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ht="14.2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ht="14.2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ht="14.2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ht="14.2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ht="14.2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ht="14.2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ht="14.2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ht="14.2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ht="14.2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ht="14.2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ht="14.2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ht="14.2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ht="14.2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ht="14.2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ht="14.2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ht="14.2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ht="14.2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ht="14.2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ht="14.2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ht="14.2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ht="14.2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ht="14.2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ht="14.2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ht="14.2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ht="14.2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ht="14.2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ht="14.2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ht="14.2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ht="14.2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ht="14.2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ht="14.2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ht="14.2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ht="14.2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ht="14.2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ht="14.2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ht="14.2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ht="14.2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ht="14.2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ht="14.2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ht="14.2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ht="14.2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ht="14.2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ht="14.2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ht="14.2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ht="14.2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ht="14.2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ht="14.2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ht="14.2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ht="14.2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ht="14.2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ht="14.2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ht="14.2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ht="14.2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ht="14.2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ht="14.2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ht="14.2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ht="14.2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ht="14.2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ht="14.2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ht="14.2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ht="14.2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ht="14.2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ht="14.2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ht="14.2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ht="14.2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ht="14.2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ht="14.2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ht="14.2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ht="14.2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ht="14.2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ht="14.2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ht="14.2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ht="14.2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ht="14.2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ht="14.2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ht="14.2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ht="14.2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ht="14.2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ht="14.2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ht="14.2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ht="14.2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ht="14.2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ht="14.2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ht="14.2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ht="14.2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ht="14.2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ht="14.2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ht="14.2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ht="14.2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ht="14.2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ht="14.2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ht="14.2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ht="14.2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ht="14.2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ht="14.2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ht="14.2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ht="14.2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ht="14.2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ht="14.2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ht="14.2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ht="14.2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ht="14.2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ht="14.2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ht="14.2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ht="14.2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ht="14.2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ht="14.2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ht="14.2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ht="14.2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ht="14.2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ht="14.2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ht="14.2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ht="14.2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ht="14.2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ht="14.2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ht="14.2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ht="14.2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ht="14.2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ht="14.2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ht="14.2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ht="14.2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ht="14.2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ht="14.2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ht="14.2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ht="14.2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ht="14.2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ht="14.2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ht="14.2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ht="14.2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ht="14.2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ht="14.2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ht="14.2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ht="14.2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ht="14.2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ht="14.2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ht="14.2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ht="14.2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ht="14.2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ht="14.2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ht="14.2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ht="14.2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ht="14.2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ht="14.2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ht="14.2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ht="14.2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ht="14.2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ht="14.2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ht="14.2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ht="14.2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ht="14.2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ht="14.2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ht="14.2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ht="14.2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ht="14.2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ht="14.2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ht="14.2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ht="14.2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ht="14.2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ht="14.2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ht="14.2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ht="14.2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ht="14.2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ht="14.2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ht="14.2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ht="14.2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ht="14.2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ht="14.2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ht="14.2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ht="14.2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ht="14.2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ht="14.2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ht="14.2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ht="14.2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ht="14.2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ht="14.2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ht="14.2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ht="14.2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ht="14.2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ht="14.2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ht="14.2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ht="14.2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ht="14.2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ht="14.2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ht="14.2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ht="14.2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ht="14.2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ht="14.2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ht="14.2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ht="14.2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ht="14.2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ht="14.2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ht="14.2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ht="14.2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ht="14.2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ht="14.2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ht="14.2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ht="14.2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ht="14.2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ht="14.2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ht="14.2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ht="14.2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ht="14.2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ht="14.2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ht="14.2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ht="14.2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ht="14.2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ht="14.2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ht="14.2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ht="14.2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ht="14.2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ht="14.2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ht="14.2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ht="14.2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ht="14.2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ht="14.2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ht="14.2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ht="14.2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ht="14.2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ht="14.2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ht="14.2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ht="14.2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ht="14.2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ht="14.2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ht="14.2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ht="14.2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ht="14.2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ht="14.2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ht="14.2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ht="14.2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ht="14.2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ht="14.2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ht="14.2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ht="14.2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ht="14.2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ht="14.2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ht="14.2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ht="14.2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ht="14.2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ht="14.2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ht="14.2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ht="14.2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ht="14.2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ht="14.2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ht="14.2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ht="14.2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ht="14.2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ht="14.2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ht="14.2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ht="14.2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ht="14.2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ht="14.2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ht="14.2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ht="14.2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ht="14.2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ht="14.2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ht="14.2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ht="14.2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ht="14.2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ht="14.2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ht="14.2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ht="14.2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ht="14.2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ht="14.2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ht="14.2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ht="14.2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ht="14.2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ht="14.2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ht="14.2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ht="14.2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ht="14.2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ht="14.2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ht="14.2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ht="14.2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ht="14.2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ht="14.2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ht="14.2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ht="14.2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ht="14.2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ht="14.2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ht="14.2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ht="14.2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ht="14.2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ht="14.2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ht="14.2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ht="14.2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ht="14.2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ht="14.2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ht="14.2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ht="14.2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ht="14.2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ht="14.2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ht="14.2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ht="14.2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ht="14.2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ht="14.2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ht="14.2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ht="14.2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ht="14.2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ht="14.2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ht="14.2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ht="14.2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ht="14.2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ht="14.2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ht="14.2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ht="14.2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ht="14.2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ht="14.2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ht="14.2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ht="14.2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ht="14.2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ht="14.2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ht="14.2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ht="14.2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ht="14.2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ht="14.2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ht="14.2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ht="14.2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ht="14.2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ht="14.2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ht="14.2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ht="14.2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ht="14.2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ht="14.2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ht="14.2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ht="14.2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ht="14.2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ht="14.2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ht="14.2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ht="14.2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ht="14.2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ht="14.2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ht="14.2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ht="14.2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ht="14.2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ht="14.2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ht="14.2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ht="14.2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ht="14.2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ht="14.2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ht="14.2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ht="14.2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ht="14.2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ht="14.2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ht="14.2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ht="14.2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ht="14.2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ht="14.2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ht="14.2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ht="14.2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ht="14.2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ht="14.2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ht="14.2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ht="14.2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ht="14.2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ht="14.2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ht="14.2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ht="14.2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ht="14.2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ht="14.2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ht="14.2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ht="14.2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ht="14.2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ht="14.2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ht="14.2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ht="14.2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ht="14.2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ht="14.2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ht="14.2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ht="14.2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ht="14.2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ht="14.2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ht="14.2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ht="14.2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ht="14.2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ht="14.2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ht="14.2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ht="14.2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ht="14.2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ht="14.2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ht="14.2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ht="14.2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ht="14.2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ht="14.2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ht="14.2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ht="14.2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ht="14.2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ht="14.2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ht="14.2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ht="14.2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ht="14.2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ht="14.2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ht="14.2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ht="14.2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ht="14.2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ht="14.2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ht="14.2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ht="14.2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ht="14.2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ht="14.2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ht="14.2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ht="14.2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ht="14.2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ht="14.2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ht="14.2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ht="14.2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ht="14.2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ht="14.2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ht="14.2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ht="14.2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ht="14.2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ht="14.2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ht="14.2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ht="14.2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ht="14.2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ht="14.2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ht="14.2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ht="14.2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ht="14.2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ht="14.2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ht="14.2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ht="14.2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ht="14.2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ht="14.2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ht="14.2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ht="14.2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ht="14.2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ht="14.2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ht="14.2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ht="14.2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ht="14.2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ht="14.2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ht="14.2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ht="14.2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ht="14.2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ht="14.2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ht="14.2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ht="14.2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ht="14.2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ht="14.2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ht="14.2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ht="14.2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ht="14.2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ht="14.2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ht="14.2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ht="14.2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ht="14.2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ht="14.2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ht="14.2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ht="14.2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ht="14.2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ht="14.2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ht="14.2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ht="14.2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ht="14.2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ht="14.2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ht="14.2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ht="14.2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ht="14.2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ht="14.2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ht="14.2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ht="14.2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ht="14.2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ht="14.2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ht="14.2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ht="14.2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ht="14.2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ht="14.2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ht="14.2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ht="14.2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ht="14.2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ht="14.2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ht="14.2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ht="14.2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ht="14.2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ht="14.2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ht="14.2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ht="14.2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ht="14.2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ht="14.2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ht="14.2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ht="14.2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ht="14.2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ht="14.2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ht="14.2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ht="14.2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ht="14.2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ht="14.2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ht="14.2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ht="14.2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ht="14.2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ht="14.2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ht="14.2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ht="14.2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ht="14.2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ht="14.2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ht="14.2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ht="14.2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ht="14.2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ht="14.2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ht="14.2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ht="14.2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ht="14.2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ht="14.2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ht="14.2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ht="14.2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ht="14.2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ht="14.2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ht="14.2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ht="14.2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ht="14.2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ht="14.2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ht="14.2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ht="14.2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ht="14.2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ht="14.2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ht="14.2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ht="14.2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ht="14.2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ht="14.2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ht="14.2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ht="14.2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ht="14.2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ht="14.2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ht="14.2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ht="14.2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ht="14.2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ht="14.2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ht="14.2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ht="14.2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ht="14.2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ht="14.2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ht="14.2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ht="14.2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ht="14.2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ht="14.2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ht="14.2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ht="14.2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ht="14.2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ht="14.2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ht="14.2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ht="14.2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ht="14.2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ht="14.2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ht="14.2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ht="14.2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ht="14.2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ht="14.2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ht="14.2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ht="14.2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ht="14.2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ht="14.2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ht="14.2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ht="14.2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ht="14.2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ht="14.2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ht="14.2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ht="14.2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ht="14.2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ht="14.2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ht="14.2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ht="14.2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ht="14.2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ht="14.2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ht="14.2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ht="14.2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ht="14.2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ht="14.2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ht="14.2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ht="14.2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ht="14.2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ht="14.2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ht="14.2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ht="14.2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ht="14.2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ht="14.2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ht="14.2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ht="14.2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ht="14.2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ht="14.2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ht="14.2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ht="14.2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ht="14.2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ht="14.2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ht="14.2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ht="14.2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ht="14.2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ht="14.2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ht="14.2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ht="14.2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ht="14.2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ht="14.2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ht="14.2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ht="14.2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ht="14.2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ht="14.2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ht="14.2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ht="14.2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ht="14.2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ht="14.2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ht="14.2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ht="14.2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ht="14.2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ht="14.2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ht="14.2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ht="14.2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ht="14.2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ht="14.2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ht="14.2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ht="14.2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ht="14.2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ht="14.2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ht="14.2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ht="14.2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ht="14.2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ht="14.2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ht="14.2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ht="14.2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ht="14.2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ht="14.2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ht="14.2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ht="14.2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ht="14.2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ht="14.2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ht="14.2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ht="14.2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ht="14.2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ht="14.2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ht="14.2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ht="14.2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ht="14.2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ht="14.2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ht="14.2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ht="14.2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ht="14.2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ht="14.2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ht="14.2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ht="14.2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ht="14.2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ht="14.2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ht="14.2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ht="14.2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ht="14.2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ht="14.2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ht="14.2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ht="14.2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ht="14.2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ht="14.2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ht="14.2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ht="14.2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ht="14.2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ht="14.2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ht="14.2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ht="14.2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ht="14.2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ht="14.2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ht="14.2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ht="14.2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ht="14.2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ht="14.2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ht="14.2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ht="14.2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ht="14.2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ht="14.2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ht="14.2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ht="14.2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ht="14.2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ht="14.2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ht="14.2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ht="14.2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ht="14.2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ht="14.2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ht="14.2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ht="14.2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ht="14.2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ht="14.2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ht="14.2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ht="14.2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ht="14.2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ht="14.2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ht="14.2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ht="14.2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ht="14.2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ht="14.2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ht="14.2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ht="14.2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ht="14.2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ht="14.2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ht="14.2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ht="14.2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ht="14.2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ht="14.2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ht="14.2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ht="14.2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ht="14.2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ht="14.2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ht="14.2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ht="14.2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ht="14.2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ht="14.2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ht="14.2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ht="14.2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ht="14.2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ht="14.2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ht="14.2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ht="14.2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ht="14.2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ht="14.2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ht="14.2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ht="14.2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ht="14.2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ht="14.2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ht="14.2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ht="14.2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ht="14.2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ht="14.2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ht="14.2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ht="14.2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ht="14.2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ht="14.2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ht="14.2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ht="14.2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ht="14.2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ht="14.2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ht="14.2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ht="14.2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ht="14.2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ht="14.2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ht="14.2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ht="14.2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ht="14.2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ht="14.2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ht="14.2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ht="14.2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ht="14.2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ht="14.2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ht="14.2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ht="14.2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ht="14.2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ht="14.2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ht="14.2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ht="14.2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ht="14.2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ht="14.2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ht="14.2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ht="14.2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ht="14.2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ht="14.2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ht="14.2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ht="14.2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ht="14.2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ht="14.2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ht="14.2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ht="14.2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ht="14.2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ht="14.2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ht="14.2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ht="14.2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ht="14.2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ht="14.2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ht="14.2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ht="14.2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ht="14.2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ht="14.2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ht="14.2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ht="14.2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ht="14.2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ht="14.2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ht="14.2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ht="14.2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ht="14.2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ht="14.2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ht="14.2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ht="14.2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ht="14.2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ht="14.2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ht="14.2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ht="14.2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ht="14.2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ht="14.2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ht="14.2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ht="14.2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ht="14.2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ht="14.2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ht="14.2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ht="14.2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ht="14.2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ht="14.2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ht="14.2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ht="14.2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ht="14.2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ht="14.2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ht="14.2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ht="14.2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ht="14.2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ht="14.2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ht="14.2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ht="14.2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ht="14.2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ht="14.2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ht="14.2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ht="14.2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ht="14.2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ht="14.2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ht="14.2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ht="14.2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ht="14.2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ht="14.2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ht="14.2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ht="14.2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ht="14.2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ht="14.2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ht="14.2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ht="14.2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ht="14.2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ht="14.2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ht="14.2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ht="14.2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ht="14.2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ht="14.2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ht="14.2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ht="14.2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ht="14.2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ht="14.2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ht="14.2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ht="14.2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ht="14.2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ht="14.2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ht="14.2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ht="14.2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ht="14.2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ht="14.2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ht="14.2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ht="14.2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ht="14.2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ht="14.2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ht="14.2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ht="14.2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ht="14.2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ht="14.2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ht="14.2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ht="14.2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ht="14.2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ht="14.2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ht="14.2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ht="14.2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ht="14.2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ht="14.2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ht="14.2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ht="14.2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ht="14.2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ht="14.2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ht="14.2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ht="14.2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ht="14.2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ht="14.2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ht="14.2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ht="14.2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ht="14.2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ht="14.2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ht="14.2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ht="14.2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ht="14.2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ht="14.2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ht="14.2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ht="14.2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ht="14.2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ht="14.2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ht="14.2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ht="14.2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ht="14.2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ht="14.2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ht="14.2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ht="14.2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ht="14.2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ht="14.2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ht="14.2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ht="14.2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ht="14.2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ht="14.2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ht="14.2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ht="14.2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ht="14.2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ht="14.2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ht="14.2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ht="14.2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ht="14.2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ht="14.2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ht="14.2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ht="14.2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ht="14.2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ht="14.2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ht="14.2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ht="14.2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ht="14.2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ht="14.2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ht="14.2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ht="14.2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ht="14.2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ht="14.2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ht="14.2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ht="14.2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ht="14.2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ht="14.2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ht="14.2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ht="14.2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ht="14.2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ht="14.2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ht="14.2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ht="14.2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ht="14.2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ht="14.2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ht="14.2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ht="14.2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ht="14.2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ht="14.2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ht="14.2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ht="14.2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ht="14.2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ht="14.2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ht="14.2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ht="14.2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ht="14.2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ht="14.2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ht="14.2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ht="14.2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ht="14.2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ht="14.2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ht="14.2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ht="14.2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ht="14.2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ht="14.2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ht="14.2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ht="14.2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ht="14.2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ht="14.2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ht="14.2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ht="14.2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ht="14.2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ht="14.2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ht="14.2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ht="14.2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ht="14.2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ht="14.2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ht="14.2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ht="14.2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ht="14.2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ht="14.2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ht="14.2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ht="14.2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ht="14.2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ht="14.2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ht="14.2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ht="14.2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ht="14.2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ht="14.2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ht="14.2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ht="14.2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53" t="s">
        <v>0</v>
      </c>
      <c r="B1" s="53" t="s">
        <v>0</v>
      </c>
      <c r="C1" s="53">
        <v>1.0</v>
      </c>
    </row>
    <row r="2" ht="14.25" customHeight="1">
      <c r="A2" s="53" t="s">
        <v>1</v>
      </c>
      <c r="B2" s="53" t="s">
        <v>1</v>
      </c>
      <c r="C2" s="53">
        <v>2.0</v>
      </c>
    </row>
    <row r="3" ht="14.25" customHeight="1">
      <c r="A3" s="53" t="s">
        <v>2</v>
      </c>
      <c r="B3" s="53" t="s">
        <v>2</v>
      </c>
      <c r="C3" s="53">
        <v>3.0</v>
      </c>
    </row>
    <row r="4" ht="14.25" customHeight="1">
      <c r="A4" s="53" t="s">
        <v>3</v>
      </c>
      <c r="B4" s="53" t="s">
        <v>3</v>
      </c>
      <c r="C4" s="53">
        <v>4.0</v>
      </c>
    </row>
    <row r="5" ht="14.25" customHeight="1">
      <c r="A5" s="53" t="s">
        <v>15</v>
      </c>
      <c r="B5" s="53" t="s">
        <v>15</v>
      </c>
      <c r="C5" s="53">
        <v>5.0</v>
      </c>
    </row>
    <row r="6" ht="14.25" customHeight="1">
      <c r="A6" s="53" t="s">
        <v>112</v>
      </c>
      <c r="B6" s="53" t="s">
        <v>15</v>
      </c>
      <c r="C6" s="53">
        <v>5.0</v>
      </c>
    </row>
    <row r="7" ht="14.25" customHeight="1">
      <c r="A7" s="53" t="s">
        <v>16</v>
      </c>
      <c r="B7" s="53" t="s">
        <v>16</v>
      </c>
      <c r="C7" s="53">
        <v>6.0</v>
      </c>
    </row>
    <row r="8" ht="14.25" customHeight="1">
      <c r="A8" s="53" t="s">
        <v>113</v>
      </c>
      <c r="B8" s="53" t="s">
        <v>16</v>
      </c>
      <c r="C8" s="53">
        <v>6.0</v>
      </c>
    </row>
    <row r="9" ht="14.25" customHeight="1">
      <c r="A9" s="53" t="s">
        <v>17</v>
      </c>
      <c r="B9" s="53" t="s">
        <v>17</v>
      </c>
      <c r="C9" s="53">
        <v>7.0</v>
      </c>
    </row>
    <row r="10" ht="14.25" customHeight="1">
      <c r="A10" s="53" t="s">
        <v>114</v>
      </c>
      <c r="B10" s="53" t="s">
        <v>17</v>
      </c>
      <c r="C10" s="53">
        <v>7.0</v>
      </c>
    </row>
    <row r="11" ht="14.25" customHeight="1">
      <c r="A11" s="53" t="s">
        <v>107</v>
      </c>
      <c r="B11" s="53" t="s">
        <v>107</v>
      </c>
      <c r="C11" s="53">
        <v>8.0</v>
      </c>
    </row>
    <row r="12" ht="14.25" customHeight="1">
      <c r="A12" s="53" t="s">
        <v>115</v>
      </c>
      <c r="B12" s="53" t="s">
        <v>107</v>
      </c>
      <c r="C12" s="53">
        <v>8.0</v>
      </c>
    </row>
    <row r="13" ht="14.25" customHeight="1">
      <c r="A13" s="53" t="s">
        <v>96</v>
      </c>
      <c r="B13" s="53" t="s">
        <v>96</v>
      </c>
      <c r="C13" s="53">
        <v>9.0</v>
      </c>
    </row>
    <row r="14" ht="14.25" customHeight="1">
      <c r="A14" s="53" t="s">
        <v>116</v>
      </c>
      <c r="B14" s="53" t="s">
        <v>96</v>
      </c>
      <c r="C14" s="53">
        <v>9.0</v>
      </c>
    </row>
    <row r="15" ht="14.25" customHeight="1">
      <c r="A15" s="53" t="s">
        <v>105</v>
      </c>
      <c r="B15" s="53" t="s">
        <v>105</v>
      </c>
      <c r="C15" s="53">
        <v>10.0</v>
      </c>
    </row>
    <row r="16" ht="14.25" customHeight="1">
      <c r="A16" s="53" t="s">
        <v>117</v>
      </c>
      <c r="B16" s="53" t="s">
        <v>105</v>
      </c>
      <c r="C16" s="53">
        <v>10.0</v>
      </c>
    </row>
    <row r="17" ht="14.25" customHeight="1">
      <c r="A17" s="53" t="s">
        <v>109</v>
      </c>
      <c r="B17" s="53" t="s">
        <v>109</v>
      </c>
      <c r="C17" s="53">
        <v>11.0</v>
      </c>
    </row>
    <row r="18" ht="14.25" customHeight="1">
      <c r="A18" s="53" t="s">
        <v>118</v>
      </c>
      <c r="B18" s="53" t="s">
        <v>109</v>
      </c>
      <c r="C18" s="53">
        <v>11.0</v>
      </c>
    </row>
    <row r="19" ht="14.25" customHeight="1">
      <c r="A19" s="53" t="s">
        <v>119</v>
      </c>
      <c r="B19" s="53" t="s">
        <v>109</v>
      </c>
      <c r="C19" s="53">
        <v>11.0</v>
      </c>
    </row>
    <row r="20" ht="14.25" customHeight="1">
      <c r="A20" s="53" t="s">
        <v>120</v>
      </c>
      <c r="B20" s="53" t="s">
        <v>109</v>
      </c>
      <c r="C20" s="53">
        <v>11.0</v>
      </c>
    </row>
    <row r="21" ht="14.25" customHeight="1">
      <c r="A21" s="53" t="s">
        <v>121</v>
      </c>
      <c r="B21" s="53" t="s">
        <v>109</v>
      </c>
      <c r="C21" s="53">
        <v>11.0</v>
      </c>
    </row>
    <row r="22" ht="14.25" customHeight="1">
      <c r="A22" s="53" t="s">
        <v>122</v>
      </c>
      <c r="B22" s="53" t="s">
        <v>109</v>
      </c>
      <c r="C22" s="53">
        <v>11.0</v>
      </c>
    </row>
    <row r="23" ht="14.25" customHeight="1">
      <c r="A23" s="53" t="s">
        <v>101</v>
      </c>
      <c r="B23" s="53" t="s">
        <v>101</v>
      </c>
      <c r="C23" s="53">
        <v>12.0</v>
      </c>
    </row>
    <row r="24" ht="14.25" customHeight="1">
      <c r="A24" s="53" t="s">
        <v>123</v>
      </c>
      <c r="B24" s="53" t="s">
        <v>101</v>
      </c>
      <c r="C24" s="53">
        <v>12.0</v>
      </c>
    </row>
    <row r="25" ht="14.25" customHeight="1">
      <c r="A25" s="53" t="s">
        <v>124</v>
      </c>
      <c r="B25" s="53" t="s">
        <v>101</v>
      </c>
      <c r="C25" s="53">
        <v>12.0</v>
      </c>
    </row>
    <row r="26" ht="14.25" customHeight="1">
      <c r="A26" s="53" t="s">
        <v>125</v>
      </c>
      <c r="B26" s="53" t="s">
        <v>101</v>
      </c>
      <c r="C26" s="53">
        <v>12.0</v>
      </c>
    </row>
    <row r="27" ht="14.25" customHeight="1">
      <c r="A27" s="53" t="s">
        <v>126</v>
      </c>
      <c r="B27" s="53" t="s">
        <v>101</v>
      </c>
      <c r="C27" s="53">
        <v>12.0</v>
      </c>
    </row>
    <row r="28" ht="14.25" customHeight="1">
      <c r="A28" s="53" t="s">
        <v>127</v>
      </c>
      <c r="B28" s="53" t="s">
        <v>101</v>
      </c>
      <c r="C28" s="53">
        <v>12.0</v>
      </c>
    </row>
    <row r="29" ht="14.25" customHeight="1">
      <c r="A29" s="53" t="s">
        <v>106</v>
      </c>
      <c r="B29" s="53" t="s">
        <v>106</v>
      </c>
      <c r="C29" s="53">
        <v>13.0</v>
      </c>
    </row>
    <row r="30" ht="14.25" customHeight="1">
      <c r="A30" s="53" t="s">
        <v>128</v>
      </c>
      <c r="B30" s="53" t="s">
        <v>106</v>
      </c>
      <c r="C30" s="53">
        <v>13.0</v>
      </c>
    </row>
    <row r="31" ht="14.25" customHeight="1">
      <c r="A31" s="53" t="s">
        <v>129</v>
      </c>
      <c r="B31" s="53" t="s">
        <v>106</v>
      </c>
      <c r="C31" s="53">
        <v>13.0</v>
      </c>
    </row>
    <row r="32" ht="14.25" customHeight="1">
      <c r="A32" s="53" t="s">
        <v>130</v>
      </c>
      <c r="B32" s="53" t="s">
        <v>106</v>
      </c>
      <c r="C32" s="53">
        <v>13.0</v>
      </c>
    </row>
    <row r="33" ht="14.25" customHeight="1">
      <c r="A33" s="53" t="s">
        <v>131</v>
      </c>
      <c r="B33" s="53" t="s">
        <v>106</v>
      </c>
      <c r="C33" s="53">
        <v>13.0</v>
      </c>
    </row>
    <row r="34" ht="14.25" customHeight="1">
      <c r="A34" s="53" t="s">
        <v>132</v>
      </c>
      <c r="B34" s="53" t="s">
        <v>106</v>
      </c>
      <c r="C34" s="53">
        <v>13.0</v>
      </c>
    </row>
    <row r="35" ht="14.25" customHeight="1">
      <c r="A35" s="53" t="s">
        <v>108</v>
      </c>
      <c r="B35" s="53" t="s">
        <v>108</v>
      </c>
      <c r="C35" s="53">
        <v>14.0</v>
      </c>
    </row>
    <row r="36" ht="14.25" customHeight="1">
      <c r="A36" s="53" t="s">
        <v>133</v>
      </c>
      <c r="B36" s="53" t="s">
        <v>108</v>
      </c>
      <c r="C36" s="53">
        <v>14.0</v>
      </c>
    </row>
    <row r="37" ht="14.25" customHeight="1">
      <c r="A37" s="53" t="s">
        <v>134</v>
      </c>
      <c r="B37" s="53" t="s">
        <v>108</v>
      </c>
      <c r="C37" s="53">
        <v>14.0</v>
      </c>
    </row>
    <row r="38" ht="14.25" customHeight="1">
      <c r="A38" s="53" t="s">
        <v>135</v>
      </c>
      <c r="B38" s="53" t="s">
        <v>108</v>
      </c>
      <c r="C38" s="53">
        <v>14.0</v>
      </c>
    </row>
    <row r="39" ht="14.25" customHeight="1">
      <c r="A39" s="53" t="s">
        <v>136</v>
      </c>
      <c r="B39" s="53" t="s">
        <v>108</v>
      </c>
      <c r="C39" s="53">
        <v>14.0</v>
      </c>
    </row>
    <row r="40" ht="14.25" customHeight="1">
      <c r="A40" s="53" t="s">
        <v>137</v>
      </c>
      <c r="B40" s="53" t="s">
        <v>108</v>
      </c>
      <c r="C40" s="53">
        <v>14.0</v>
      </c>
    </row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8.71"/>
    <col customWidth="1" min="3" max="3" width="10.57"/>
    <col customWidth="1" min="4" max="26" width="8.71"/>
  </cols>
  <sheetData>
    <row r="1" ht="14.25" customHeight="1"/>
    <row r="2" ht="14.25" customHeight="1">
      <c r="A2" s="54" t="s">
        <v>138</v>
      </c>
      <c r="B2" s="54">
        <f>COUNTIFS(Data!$CA$2:$CA$393,A2)</f>
        <v>0</v>
      </c>
      <c r="C2" s="55">
        <f t="shared" ref="C2:C6" si="1">B2/SUM($B$2:$B$6)</f>
        <v>0</v>
      </c>
    </row>
    <row r="3" ht="14.25" customHeight="1">
      <c r="A3" s="54" t="s">
        <v>139</v>
      </c>
      <c r="B3" s="54">
        <f>COUNTIFS(Data!$CA$2:$CA$393,A3)</f>
        <v>0</v>
      </c>
      <c r="C3" s="55">
        <f t="shared" si="1"/>
        <v>0</v>
      </c>
    </row>
    <row r="4" ht="14.25" customHeight="1">
      <c r="A4" s="54" t="s">
        <v>140</v>
      </c>
      <c r="B4" s="54">
        <f>COUNTIFS(Data!$CA$2:$CA$393,A4)</f>
        <v>0</v>
      </c>
      <c r="C4" s="55">
        <f t="shared" si="1"/>
        <v>0</v>
      </c>
    </row>
    <row r="5" ht="14.25" customHeight="1">
      <c r="A5" s="54" t="s">
        <v>141</v>
      </c>
      <c r="B5" s="54">
        <f>COUNTIFS(Data!$CA$2:$CA$393,A5)</f>
        <v>0</v>
      </c>
      <c r="C5" s="55">
        <f t="shared" si="1"/>
        <v>0</v>
      </c>
    </row>
    <row r="6" ht="14.25" customHeight="1">
      <c r="A6" s="54" t="s">
        <v>142</v>
      </c>
      <c r="B6" s="54">
        <f>COUNTIFS(Data!$CA$2:$CA$393,A6)</f>
        <v>332</v>
      </c>
      <c r="C6" s="55">
        <f t="shared" si="1"/>
        <v>1</v>
      </c>
    </row>
    <row r="7" ht="14.25" customHeight="1"/>
    <row r="8" ht="14.25" customHeight="1">
      <c r="A8" s="54" t="s">
        <v>143</v>
      </c>
      <c r="B8" s="54">
        <f>SUM(B2:B6)</f>
        <v>332</v>
      </c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2" max="2" width="8.71"/>
    <col customWidth="1" min="3" max="9" width="4.57"/>
    <col customWidth="1" min="10" max="26" width="8.71"/>
  </cols>
  <sheetData>
    <row r="1" ht="14.25" customHeight="1">
      <c r="A1" s="52" t="s">
        <v>144</v>
      </c>
      <c r="B1" s="52" t="s">
        <v>145</v>
      </c>
      <c r="C1" s="52" t="s">
        <v>146</v>
      </c>
      <c r="D1" s="52" t="s">
        <v>147</v>
      </c>
      <c r="E1" s="52" t="s">
        <v>148</v>
      </c>
      <c r="F1" s="52" t="s">
        <v>149</v>
      </c>
      <c r="G1" s="52" t="s">
        <v>150</v>
      </c>
      <c r="H1" s="52" t="s">
        <v>151</v>
      </c>
      <c r="I1" s="52" t="s">
        <v>152</v>
      </c>
      <c r="J1" s="52" t="s">
        <v>145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ht="99.0" customHeight="1">
      <c r="A2" s="56" t="s">
        <v>153</v>
      </c>
      <c r="B2" s="57" t="s">
        <v>149</v>
      </c>
      <c r="C2" s="57">
        <v>4.0</v>
      </c>
      <c r="D2" s="57">
        <v>3.0</v>
      </c>
      <c r="E2" s="57">
        <v>6.0</v>
      </c>
      <c r="F2" s="57">
        <v>22.0</v>
      </c>
      <c r="G2" s="57">
        <f t="shared" ref="G2:I2" si="1">F2-C2</f>
        <v>18</v>
      </c>
      <c r="H2" s="57">
        <f t="shared" si="1"/>
        <v>15</v>
      </c>
      <c r="I2" s="57">
        <f t="shared" si="1"/>
        <v>9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ht="99.0" customHeight="1">
      <c r="A3" s="56" t="s">
        <v>153</v>
      </c>
      <c r="B3" s="57" t="s">
        <v>149</v>
      </c>
      <c r="C3" s="57">
        <v>4.0</v>
      </c>
      <c r="D3" s="57">
        <v>3.0</v>
      </c>
      <c r="E3" s="57">
        <v>6.0</v>
      </c>
      <c r="F3" s="57">
        <v>21.0</v>
      </c>
      <c r="G3" s="57">
        <f t="shared" ref="G3:I3" si="2">F3-C3</f>
        <v>17</v>
      </c>
      <c r="H3" s="57">
        <f t="shared" si="2"/>
        <v>14</v>
      </c>
      <c r="I3" s="57">
        <f t="shared" si="2"/>
        <v>8</v>
      </c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ht="99.0" customHeight="1">
      <c r="A4" s="56" t="s">
        <v>153</v>
      </c>
      <c r="B4" s="57" t="s">
        <v>149</v>
      </c>
      <c r="C4" s="57">
        <v>4.0</v>
      </c>
      <c r="D4" s="57">
        <v>3.0</v>
      </c>
      <c r="E4" s="57">
        <v>6.0</v>
      </c>
      <c r="F4" s="57">
        <v>20.0</v>
      </c>
      <c r="G4" s="57">
        <f t="shared" ref="G4:I4" si="3">F4-C4</f>
        <v>16</v>
      </c>
      <c r="H4" s="57">
        <f t="shared" si="3"/>
        <v>13</v>
      </c>
      <c r="I4" s="57">
        <f t="shared" si="3"/>
        <v>7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ht="99.0" customHeight="1">
      <c r="A5" s="56" t="s">
        <v>153</v>
      </c>
      <c r="B5" s="57" t="s">
        <v>154</v>
      </c>
      <c r="C5" s="57">
        <v>2.0</v>
      </c>
      <c r="D5" s="57">
        <v>8.0</v>
      </c>
      <c r="E5" s="57">
        <v>6.0</v>
      </c>
      <c r="F5" s="57">
        <v>19.0</v>
      </c>
      <c r="G5" s="57">
        <f t="shared" ref="G5:I5" si="4">F5-C5</f>
        <v>17</v>
      </c>
      <c r="H5" s="57">
        <f t="shared" si="4"/>
        <v>9</v>
      </c>
      <c r="I5" s="57">
        <f t="shared" si="4"/>
        <v>3</v>
      </c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ht="14.2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ht="14.25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ht="14.2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ht="14.25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ht="14.25" customHeigh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ht="14.25" customHeigh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ht="14.25" customHeight="1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ht="14.25" customHeight="1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ht="14.25" customHeight="1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ht="14.25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ht="14.25" customHeight="1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ht="14.25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ht="14.25" customHeigh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ht="14.2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ht="14.25" customHeight="1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ht="14.25" customHeight="1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ht="14.2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ht="14.2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ht="14.2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ht="14.2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ht="14.2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ht="14.2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ht="14.2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ht="14.2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ht="14.2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ht="14.2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ht="14.2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ht="14.2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ht="14.2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ht="14.2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ht="14.2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ht="14.2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ht="14.2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ht="14.2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ht="14.2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ht="14.2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ht="14.2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ht="14.2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ht="14.2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ht="14.2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ht="14.2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ht="14.2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ht="14.2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ht="14.2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ht="14.2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ht="14.2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ht="14.2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ht="14.2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ht="14.2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ht="14.2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ht="14.2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ht="14.2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ht="14.2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ht="14.2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ht="14.2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ht="14.2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ht="14.2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ht="14.2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ht="14.2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ht="14.2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ht="14.2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ht="14.2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ht="14.2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ht="14.2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ht="14.2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ht="14.2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ht="14.2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ht="14.2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ht="14.2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ht="14.2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ht="14.2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ht="14.2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ht="14.2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ht="14.2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ht="14.2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ht="14.2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ht="14.2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ht="14.2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ht="14.2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ht="14.2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ht="14.2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ht="14.2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ht="14.2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ht="14.2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ht="14.2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ht="14.2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ht="14.2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ht="14.2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ht="14.2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ht="14.2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ht="14.2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ht="14.2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ht="14.2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ht="14.2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ht="14.2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ht="14.2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ht="14.2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ht="14.2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ht="14.2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ht="14.2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ht="14.2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ht="14.2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ht="14.2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ht="14.2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ht="14.2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ht="14.2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ht="14.2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ht="14.2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ht="14.2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ht="14.2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ht="14.2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ht="14.2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ht="14.2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ht="14.2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ht="14.2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ht="14.2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ht="14.2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ht="14.2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ht="14.2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ht="14.2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ht="14.2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ht="14.2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ht="14.2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ht="14.2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ht="14.2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ht="14.2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ht="14.2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ht="14.2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ht="14.2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ht="14.2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ht="14.2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ht="14.2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ht="14.2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ht="14.2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ht="14.2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ht="14.2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ht="14.2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ht="14.2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ht="14.2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ht="14.2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ht="14.2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ht="14.2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ht="14.2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ht="14.2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ht="14.2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ht="14.2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ht="14.2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ht="14.2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ht="14.2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ht="14.2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ht="14.2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ht="14.2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ht="14.2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ht="14.2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ht="14.2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ht="14.2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ht="14.2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ht="14.2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ht="14.2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ht="14.2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ht="14.2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ht="14.2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ht="14.2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ht="14.2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ht="14.2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ht="14.2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ht="14.2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ht="14.2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ht="14.2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ht="14.2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ht="14.2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ht="14.2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ht="14.2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ht="14.2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ht="14.2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ht="14.2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ht="14.2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ht="14.2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ht="14.2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ht="14.2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ht="14.2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ht="14.2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ht="14.2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ht="14.2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ht="14.2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ht="14.2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ht="14.2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ht="14.2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ht="14.2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ht="14.2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ht="14.2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ht="14.2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ht="14.2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ht="14.2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ht="14.2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ht="14.2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ht="14.2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ht="14.2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ht="14.2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ht="14.2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ht="14.2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ht="14.2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ht="14.2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ht="14.2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ht="14.2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ht="14.2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ht="14.2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ht="14.2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ht="14.2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ht="14.2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ht="14.2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ht="14.2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ht="14.2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ht="14.2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ht="14.2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ht="14.2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ht="14.2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ht="14.2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ht="14.2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ht="14.2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ht="14.2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ht="14.2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ht="14.2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ht="14.2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ht="14.2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ht="14.2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ht="14.2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ht="14.2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ht="14.2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ht="14.2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ht="14.2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ht="14.2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ht="14.2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ht="14.2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ht="14.2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ht="14.2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ht="14.2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ht="14.2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ht="14.2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ht="14.2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ht="14.2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ht="14.2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ht="14.2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ht="14.2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ht="14.2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ht="14.2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ht="14.2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ht="14.2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ht="14.2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ht="14.2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ht="14.2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ht="14.2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ht="14.2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ht="14.2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ht="14.2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ht="14.2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ht="14.2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ht="14.2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ht="14.2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ht="14.2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ht="14.2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ht="14.2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ht="14.2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ht="14.2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ht="14.2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ht="14.2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ht="14.2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ht="14.2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ht="14.2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ht="14.2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ht="14.2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ht="14.2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ht="14.2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ht="14.2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ht="14.2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ht="14.2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ht="14.2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ht="14.2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ht="14.2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ht="14.2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ht="14.2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ht="14.2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ht="14.2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ht="14.2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ht="14.2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ht="14.2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ht="14.2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ht="14.2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ht="14.2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ht="14.2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ht="14.2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ht="14.2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ht="14.2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ht="14.2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ht="14.2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ht="14.2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ht="14.2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ht="14.2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ht="14.2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ht="14.2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ht="14.2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ht="14.2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ht="14.2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ht="14.2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ht="14.2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ht="14.2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ht="14.2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ht="14.2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ht="14.2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ht="14.2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ht="14.2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ht="14.2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ht="14.2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ht="14.2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ht="14.2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ht="14.2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ht="14.2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ht="14.2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ht="14.2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ht="14.2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ht="14.2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ht="14.2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ht="14.2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ht="14.2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ht="14.2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ht="14.2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ht="14.2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ht="14.2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ht="14.2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ht="14.2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ht="14.2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ht="14.2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ht="14.2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ht="14.2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ht="14.2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ht="14.2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ht="14.2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ht="14.2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ht="14.2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ht="14.2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ht="14.2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ht="14.2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ht="14.2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ht="14.2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ht="14.2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ht="14.2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ht="14.2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ht="14.2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ht="14.2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ht="14.2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ht="14.2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ht="14.2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ht="14.2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ht="14.2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ht="14.2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ht="14.2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ht="14.2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ht="14.2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ht="14.2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ht="14.2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ht="14.2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ht="14.2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ht="14.2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ht="14.2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ht="14.2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ht="14.2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ht="14.2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ht="14.2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ht="14.2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ht="14.2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ht="14.2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ht="14.2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ht="14.2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ht="14.2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ht="14.2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ht="14.2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ht="14.2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ht="14.2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ht="14.2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ht="14.2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ht="14.2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ht="14.2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ht="14.2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ht="14.2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ht="14.2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ht="14.2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ht="14.2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ht="14.2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ht="14.2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ht="14.2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ht="14.2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ht="14.2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ht="14.2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ht="14.2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ht="14.2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ht="14.2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ht="14.2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ht="14.2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ht="14.2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ht="14.2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ht="14.2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ht="14.2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ht="14.2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ht="14.2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ht="14.2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ht="14.2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ht="14.2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ht="14.2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ht="14.2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ht="14.2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ht="14.2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ht="14.2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ht="14.2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ht="14.2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ht="14.2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ht="14.2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ht="14.2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ht="14.2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ht="14.2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ht="14.2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ht="14.2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ht="14.2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ht="14.2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ht="14.2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ht="14.2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ht="14.2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ht="14.2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ht="14.2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ht="14.2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ht="14.2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ht="14.2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ht="14.2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ht="14.2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ht="14.2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ht="14.2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ht="14.2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ht="14.2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ht="14.2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ht="14.2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ht="14.2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ht="14.2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ht="14.2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ht="14.2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ht="14.2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ht="14.2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ht="14.2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ht="14.2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ht="14.2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ht="14.2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ht="14.2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ht="14.2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ht="14.2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ht="14.2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ht="14.2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ht="14.2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ht="14.2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ht="14.2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ht="14.2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ht="14.2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ht="14.2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ht="14.2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ht="14.2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ht="14.2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ht="14.2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ht="14.2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ht="14.2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ht="14.2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ht="14.2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ht="14.2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ht="14.2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ht="14.2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ht="14.2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ht="14.2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ht="14.2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ht="14.2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ht="14.2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ht="14.2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ht="14.2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ht="14.2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ht="14.2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ht="14.2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ht="14.2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ht="14.2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ht="14.2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ht="14.2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ht="14.2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ht="14.2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ht="14.2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ht="14.2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ht="14.2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ht="14.2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ht="14.2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ht="14.2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ht="14.2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ht="14.2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ht="14.2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ht="14.2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ht="14.2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ht="14.2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ht="14.2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ht="14.2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ht="14.2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ht="14.2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ht="14.2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ht="14.2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ht="14.2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ht="14.2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ht="14.2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ht="14.2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ht="14.2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ht="14.2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ht="14.2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ht="14.2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ht="14.2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ht="14.2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ht="14.2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ht="14.2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ht="14.2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ht="14.2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ht="14.2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ht="14.2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ht="14.2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ht="14.2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ht="14.2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ht="14.2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ht="14.2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ht="14.2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ht="14.2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ht="14.2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ht="14.2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ht="14.2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ht="14.2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ht="14.2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ht="14.2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ht="14.2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ht="14.2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ht="14.2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ht="14.2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ht="14.2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ht="14.2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ht="14.2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ht="14.2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ht="14.2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ht="14.2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ht="14.2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ht="14.2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ht="14.2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ht="14.2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ht="14.2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ht="14.2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ht="14.2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ht="14.2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ht="14.2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ht="14.2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ht="14.2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ht="14.2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ht="14.2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ht="14.2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ht="14.2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ht="14.2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ht="14.2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ht="14.2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ht="14.2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ht="14.2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ht="14.2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ht="14.2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ht="14.2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ht="14.2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ht="14.2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ht="14.2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ht="14.2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ht="14.2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ht="14.2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ht="14.2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ht="14.2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ht="14.2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ht="14.2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ht="14.2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ht="14.2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ht="14.2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ht="14.2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ht="14.2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ht="14.2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ht="14.2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ht="14.2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ht="14.2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ht="14.2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ht="14.2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ht="14.2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ht="14.2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ht="14.2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ht="14.2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ht="14.2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ht="14.2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ht="14.2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ht="14.2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ht="14.2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ht="14.2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ht="14.2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ht="14.2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ht="14.2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ht="14.2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ht="14.2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ht="14.2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ht="14.2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ht="14.2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ht="14.2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ht="14.2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ht="14.2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ht="14.2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ht="14.2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ht="14.2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ht="14.2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ht="14.2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ht="14.2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ht="14.2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ht="14.2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ht="14.2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ht="14.2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ht="14.2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ht="14.2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ht="14.2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ht="14.2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ht="14.2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ht="14.2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ht="14.2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ht="14.2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ht="14.2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ht="14.2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ht="14.2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ht="14.2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ht="14.2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ht="14.2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ht="14.2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ht="14.2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ht="14.2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ht="14.2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ht="14.2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ht="14.2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ht="14.2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ht="14.2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ht="14.2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ht="14.2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ht="14.2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ht="14.2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ht="14.2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ht="14.2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ht="14.2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ht="14.2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ht="14.2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ht="14.2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ht="14.2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ht="14.2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ht="14.2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ht="14.2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ht="14.2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ht="14.2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ht="14.2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ht="14.2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ht="14.2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ht="14.2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ht="14.2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ht="14.2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ht="14.2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ht="14.2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ht="14.2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ht="14.2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ht="14.2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ht="14.2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ht="14.2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ht="14.2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ht="14.2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ht="14.2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ht="14.2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ht="14.2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ht="14.2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ht="14.2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ht="14.2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ht="14.2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ht="14.2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ht="14.2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ht="14.2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ht="14.2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ht="14.2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ht="14.2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ht="14.2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ht="14.2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ht="14.2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ht="14.2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ht="14.2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ht="14.2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ht="14.2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ht="14.2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ht="14.2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ht="14.2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ht="14.2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ht="14.2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ht="14.2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ht="14.2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ht="14.2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ht="14.2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ht="14.2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ht="14.2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ht="14.2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ht="14.2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ht="14.2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ht="14.2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ht="14.2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ht="14.2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ht="14.2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ht="14.2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ht="14.2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ht="14.2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ht="14.2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ht="14.2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ht="14.2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ht="14.2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ht="14.2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ht="14.2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ht="14.2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ht="14.2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ht="14.2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ht="14.2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ht="14.2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ht="14.2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ht="14.2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ht="14.2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ht="14.2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ht="14.2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ht="14.2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ht="14.2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ht="14.2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ht="14.2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ht="14.2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ht="14.2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ht="14.2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ht="14.2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ht="14.2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ht="14.2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ht="14.2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ht="14.2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ht="14.2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ht="14.2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ht="14.2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ht="14.2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ht="14.2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ht="14.2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ht="14.2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ht="14.2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ht="14.2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ht="14.2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ht="14.2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ht="14.2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ht="14.2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ht="14.2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ht="14.2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ht="14.2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ht="14.2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ht="14.2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ht="14.2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ht="14.2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ht="14.2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ht="14.2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ht="14.2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ht="14.2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ht="14.2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ht="14.2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ht="14.2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ht="14.2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ht="14.2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ht="14.2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ht="14.2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ht="14.2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ht="14.2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ht="14.2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ht="14.2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ht="14.2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ht="14.2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ht="14.2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ht="14.2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ht="14.2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ht="14.2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ht="14.2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ht="14.2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ht="14.2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ht="14.2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ht="14.2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ht="14.2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ht="14.2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ht="14.2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ht="14.2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ht="14.2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ht="14.2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ht="14.2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ht="14.2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ht="14.2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ht="14.2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ht="14.2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ht="14.2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ht="14.2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ht="14.2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ht="14.2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ht="14.2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ht="14.2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ht="14.2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ht="14.2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ht="14.2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ht="14.2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ht="14.2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ht="14.2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ht="14.2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ht="14.2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ht="14.2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ht="14.2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ht="14.2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ht="14.2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ht="14.2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ht="14.2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ht="14.2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ht="14.2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ht="14.2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ht="14.2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ht="14.2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ht="14.2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ht="14.2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ht="14.2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ht="14.2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ht="14.2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ht="14.2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ht="14.2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ht="14.2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ht="14.2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ht="14.2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ht="14.2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ht="14.2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ht="14.2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ht="14.2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ht="14.2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ht="14.2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ht="14.2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ht="14.2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ht="14.2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ht="14.2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ht="14.2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ht="14.2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ht="14.2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ht="14.2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ht="14.2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ht="14.2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ht="14.2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ht="14.2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ht="14.2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ht="14.2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ht="14.2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ht="14.2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ht="14.2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ht="14.2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ht="14.2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ht="14.2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ht="14.2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ht="14.2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ht="14.2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ht="14.2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ht="14.2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ht="14.2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ht="14.2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ht="14.2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ht="14.2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ht="14.2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ht="14.2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ht="14.2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ht="14.2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ht="14.2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ht="14.2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ht="14.2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ht="14.2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ht="14.2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ht="14.2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ht="14.2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ht="14.2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ht="14.2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ht="14.2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ht="14.2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ht="14.2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ht="14.2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ht="14.2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ht="14.2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ht="14.2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ht="14.2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ht="14.2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ht="14.2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ht="14.2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ht="14.2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ht="14.2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ht="14.2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ht="14.2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ht="14.2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ht="14.2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ht="14.2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ht="14.2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ht="14.2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ht="14.2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ht="14.2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ht="14.2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ht="14.2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ht="14.2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ht="14.2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ht="14.2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ht="14.2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ht="14.2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ht="14.2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ht="14.2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ht="14.2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ht="14.2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ht="14.2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ht="14.2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ht="14.2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ht="14.2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ht="14.2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ht="14.2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ht="14.2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ht="14.2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ht="14.2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ht="14.2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ht="14.2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ht="14.2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ht="14.2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ht="14.2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ht="14.2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ht="14.2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ht="14.2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ht="14.2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ht="14.2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ht="14.2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ht="14.2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ht="14.2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ht="14.2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ht="14.2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ht="14.2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ht="14.2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ht="14.2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ht="14.2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ht="14.2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ht="14.2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ht="14.2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ht="14.2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ht="14.2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ht="14.2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ht="14.2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ht="14.2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ht="14.2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ht="14.2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ht="14.2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ht="14.2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ht="14.2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ht="14.2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ht="14.2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ht="14.2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ht="14.2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ht="14.2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ht="14.2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ht="14.2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ht="14.2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ht="14.2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ht="14.2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ht="14.2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ht="14.2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ht="14.2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ht="14.2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ht="14.2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ht="14.2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ht="14.2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ht="14.2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ht="14.2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ht="14.2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ht="14.2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ht="14.2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ht="14.2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ht="14.2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ht="14.2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ht="14.2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ht="14.2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ht="14.2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ht="14.2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ht="14.2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ht="14.2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ht="14.2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ht="14.2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ht="14.2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ht="14.2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ht="14.2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ht="14.2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ht="14.2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ht="14.2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ht="14.2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printOptions/>
  <pageMargins bottom="0.75" footer="0.0" header="0.0" left="0.7" right="0.7" top="0.75"/>
  <pageSetup orientation="landscape"/>
  <drawing r:id="rId1"/>
  <extLst>
    <ext uri="{05C60535-1F16-4fd2-B633-F4F36F0B64E0}">
      <x14:sparklineGroups>
        <x14:sparklineGroup manualMax="28.0" manualMin="0.0" displayEmptyCellsAs="gap" minAxisType="custom" maxAxisType="custom">
          <x14:colorSeries rgb="FF376092"/>
          <x14:sparklines>
            <x14:sparkline>
              <xm:f>Graphs!F2:I2</xm:f>
              <xm:sqref>J2</xm:sqref>
            </x14:sparkline>
          </x14:sparklines>
        </x14:sparklineGroup>
        <x14:sparklineGroup manualMax="28.0" manualMin="0.0" displayEmptyCellsAs="gap" minAxisType="custom" maxAxisType="custom">
          <x14:colorSeries rgb="FF376092"/>
          <x14:sparklines>
            <x14:sparkline>
              <xm:f>Graphs!F3:I3</xm:f>
              <xm:sqref>J3</xm:sqref>
            </x14:sparkline>
          </x14:sparklines>
        </x14:sparklineGroup>
        <x14:sparklineGroup manualMax="28.0" manualMin="0.0" displayEmptyCellsAs="gap" minAxisType="custom" maxAxisType="custom">
          <x14:colorSeries rgb="FF376092"/>
          <x14:sparklines>
            <x14:sparkline>
              <xm:f>Graphs!F4:I4</xm:f>
              <xm:sqref>J4</xm:sqref>
            </x14:sparkline>
          </x14:sparklines>
        </x14:sparklineGroup>
        <x14:sparklineGroup manualMax="28.0" manualMin="0.0" displayEmptyCellsAs="gap" minAxisType="custom" maxAxisType="custom">
          <x14:colorSeries rgb="FF376092"/>
          <x14:sparklines>
            <x14:sparkline>
              <xm:f>Graphs!F5:I5</xm:f>
              <xm:sqref>J5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10" width="6.29"/>
    <col customWidth="1" min="11" max="26" width="8.71"/>
  </cols>
  <sheetData>
    <row r="1" ht="14.25" customHeight="1"/>
    <row r="2" ht="14.25" customHeight="1"/>
    <row r="3" ht="14.2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ht="14.25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>
      <c r="B24" s="58" t="s">
        <v>0</v>
      </c>
      <c r="C24" s="58" t="s">
        <v>1</v>
      </c>
      <c r="D24" s="58" t="s">
        <v>2</v>
      </c>
      <c r="E24" s="58" t="s">
        <v>3</v>
      </c>
      <c r="G24" s="58" t="s">
        <v>149</v>
      </c>
      <c r="H24" s="58" t="s">
        <v>150</v>
      </c>
      <c r="I24" s="58" t="s">
        <v>151</v>
      </c>
      <c r="J24" s="58" t="s">
        <v>152</v>
      </c>
    </row>
    <row r="25" ht="14.25" customHeight="1">
      <c r="B25" s="58">
        <v>20.0</v>
      </c>
      <c r="C25" s="58">
        <v>8.0</v>
      </c>
      <c r="D25" s="58">
        <v>19.0</v>
      </c>
      <c r="E25" s="58">
        <v>12.0</v>
      </c>
      <c r="G25" s="58">
        <f>LARGE($B$25:$E$25,1)</f>
        <v>20</v>
      </c>
      <c r="H25" s="58">
        <f>LARGE($B$25:$E$25,2)</f>
        <v>19</v>
      </c>
      <c r="I25" s="58">
        <f>LARGE($B$25:$E$25,3)</f>
        <v>12</v>
      </c>
      <c r="J25" s="58">
        <f>LARGE($B$25:$E$25,4)</f>
        <v>8</v>
      </c>
    </row>
    <row r="26" ht="14.25" customHeight="1">
      <c r="G26" s="58" t="str">
        <f t="shared" ref="G26:J26" si="1">XLOOKUP(G25,$B$25:$E$25,$B$24:$E$24,"NA",0,1)</f>
        <v>D</v>
      </c>
      <c r="H26" s="58" t="str">
        <f t="shared" si="1"/>
        <v>S</v>
      </c>
      <c r="I26" s="58" t="str">
        <f t="shared" si="1"/>
        <v>C</v>
      </c>
      <c r="J26" s="58" t="str">
        <f t="shared" si="1"/>
        <v>I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2023-05-17T15:24:53Z</dcterms:created>
  <dc:creator>Sandeep Kattamuri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0x0101007A3A075FB145E4479E41C94B594B494F</vt:lpwstr>
  </property>
  <property fmtid="{D5CDD505-2E9C-101B-9397-08002B2CF9AE}" pid="3" name="MediaServiceImageTags">
    <vt:lpwstr/>
  </property>
</Properties>
</file>